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24.wmf" ContentType="image/x-wmf"/>
  <Override PartName="/xl/media/image25.wmf" ContentType="image/x-wmf"/>
  <Override PartName="/xl/charts/chart170.xml" ContentType="application/vnd.openxmlformats-officedocument.drawingml.chart+xml"/>
  <Override PartName="/xl/charts/chart178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  <sheet name="IFE_cost_central" sheetId="32" state="visible" r:id="rId33"/>
    <sheet name="IFE_cost_low" sheetId="33" state="visible" r:id="rId34"/>
    <sheet name="IFE_cost_high" sheetId="34" state="visible" r:id="rId35"/>
  </sheets>
  <externalReferences>
    <externalReference r:id="rId36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<sst xmlns="http://schemas.openxmlformats.org/spreadsheetml/2006/main" count="911" uniqueCount="281">
  <si>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</si>
  <si>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</si>
  <si>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</si>
  <si>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</si>
  <si>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</si>
  <si>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</si>
  <si>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</si>
  <si>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</si>
  <si>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</si>
  <si>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</si>
  <si>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</si>
  <si>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</si>
  <si>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</si>
  <si>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</si>
  <si>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</si>
  <si>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</si>
  <si>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</si>
  <si>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</si>
  <si>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</si>
  <si>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</si>
  <si>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</si>
  <si>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</si>
  <si>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</si>
  <si>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</si>
  <si>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</si>
  <si>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</si>
  <si>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</si>
  <si>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</si>
  <si>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</si>
  <si>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</si>
  <si>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</si>
  <si>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</si>
  <si>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</si>
  <si>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</si>
  <si>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</si>
  <si>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</si>
  <si>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</si>
  <si>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</si>
  <si>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</si>
  <si>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</si>
  <si>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</si>
  <si>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</si>
  <si>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</si>
  <si>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</si>
  <si>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</si>
  <si>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</si>
  <si>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</si>
  <si>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</si>
  <si>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</si>
  <si>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</si>
  <si>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</si>
  <si>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</si>
  <si>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</si>
  <si>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</si>
  <si>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I 25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</si>
  <si>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</si>
  <si>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</si>
  <si>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</si>
  <si>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</si>
  <si>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</si>
  <si>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</si>
  <si>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</si>
  <si>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</si>
  <si>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</si>
  <si>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</si>
  <si>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</si>
  <si>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</si>
  <si>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</si>
  <si>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</si>
  <si>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</si>
  <si>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</si>
  <si>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</si>
  <si>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</si>
  <si>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</si>
  <si>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</si>
  <si>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</si>
  <si>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</si>
  <si>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</si>
  <si>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</si>
  <si>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</si>
  <si>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</si>
  <si>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</si>
  <si>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</si>
  <si>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</si>
  <si>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</si>
  <si>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</si>
  <si>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</si>
  <si>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</si>
  <si>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</si>
  <si>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</si>
  <si>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</si>
  <si>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</si>
  <si>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</si>
  <si>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</si>
  <si>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</si>
  <si>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</si>
  <si>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</si>
  <si>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</si>
  <si>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</si>
  <si>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</si>
  <si>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</si>
  <si>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</si>
  <si>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</si>
  <si>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</si>
  <si>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</si>
  <si>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</si>
  <si>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</si>
  <si>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Pessimistic</t>
  </si>
  <si>
    <t xml:space="preserve">II 25</t>
  </si>
  <si>
    <t xml:space="preserve">III 25</t>
  </si>
  <si>
    <t xml:space="preserve">IV 25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</si>
  <si>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</si>
  <si>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</si>
  <si>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</si>
  <si>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</si>
  <si>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</si>
  <si>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</si>
  <si>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</si>
  <si>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</si>
  <si>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</si>
  <si>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</si>
  <si>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</si>
  <si>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</si>
  <si>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</si>
  <si>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</si>
  <si>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</si>
  <si>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</si>
  <si>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</si>
  <si>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</si>
  <si>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</si>
  <si>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</si>
  <si>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</si>
  <si>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</si>
  <si>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</si>
  <si>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</si>
  <si>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</si>
  <si>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</si>
  <si>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</si>
  <si>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</si>
  <si>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</si>
  <si>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</si>
  <si>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</si>
  <si>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</si>
  <si>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</si>
  <si>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</si>
  <si>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</si>
  <si>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</si>
  <si>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</si>
  <si>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</si>
  <si>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</si>
  <si>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</si>
  <si>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</si>
  <si>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</si>
  <si>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</si>
  <si>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</si>
  <si>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</si>
  <si>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</si>
  <si>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</si>
  <si>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</si>
  <si>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</si>
  <si>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</si>
  <si>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</si>
  <si>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</si>
  <si>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</si>
  <si>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</si>
  <si>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</si>
  <si>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</si>
  <si>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</si>
  <si>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</si>
  <si>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IFE cost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</si>
  <si>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</si>
  <si>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</si>
  <si>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</si>
  <si>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</si>
  <si>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</si>
  <si>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</si>
  <si>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</si>
  <si>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</si>
  <si>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</si>
  <si>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</si>
  <si>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</si>
  <si>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</si>
  <si>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</si>
  <si>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</si>
  <si>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</si>
  <si>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</si>
  <si>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</si>
  <si>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</si>
  <si>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</si>
  <si>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</si>
  <si>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</si>
  <si>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</si>
  <si>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</si>
  <si>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</si>
  <si>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</si>
  <si>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</si>
  <si>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</si>
  <si>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</si>
  <si>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</si>
  <si>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</si>
  <si>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</si>
  <si>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</si>
  <si>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</si>
  <si>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</si>
  <si>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</si>
  <si>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</si>
  <si>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</si>
  <si>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</si>
  <si>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Total IFE expenditure, simulated</t>
  </si>
  <si>
    <t xml:space="preserve">Total IFE expenditure, to scale</t>
  </si>
  <si>
    <t xml:space="preserve">Measured values (EPH)</t>
  </si>
  <si>
    <t xml:space="preserve">Extrapolation factor</t>
  </si>
  <si>
    <t xml:space="preserve">2020 I</t>
  </si>
  <si>
    <t xml:space="preserve">We consider benefits paid on March, April and May</t>
  </si>
  <si>
    <t xml:space="preserve">Here, those paid on June, July and August</t>
  </si>
  <si>
    <t xml:space="preserve">Average (2014-2015)</t>
  </si>
  <si>
    <t xml:space="preserve">And here, those paid on September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</si>
  <si>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</si>
  <si>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</si>
  <si>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</si>
  <si>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</si>
  <si>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</si>
  <si>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</si>
  <si>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</si>
  <si>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</si>
  <si>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</si>
  <si>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</si>
  <si>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</si>
  <si>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</si>
  <si>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</si>
  <si>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</si>
  <si>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</si>
  <si>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</si>
  <si>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</si>
  <si>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</si>
  <si>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</si>
  <si>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</si>
  <si>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</si>
  <si>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</si>
  <si>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</si>
  <si>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</si>
  <si>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</si>
  <si>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</si>
  <si>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</si>
  <si>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</si>
  <si>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</si>
  <si>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</si>
  <si>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</si>
  <si>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</si>
  <si>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</si>
  <si>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</si>
  <si>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</si>
  <si>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</si>
  <si>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</si>
  <si>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</si>
  <si>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</si>
  <si>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</si>
  <si>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</si>
  <si>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</si>
  <si>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</si>
  <si>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</si>
  <si>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</si>
  <si>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</si>
  <si>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</si>
  <si>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</si>
  <si>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</si>
  <si>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</si>
  <si>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</si>
  <si>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</si>
  <si>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</si>
  <si>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</si>
  <si>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</si>
  <si>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</si>
  <si>
    <t xml:space="preserve">Total_IFE_expenditure</t>
  </si>
  <si>
    <t xml:space="preserve">Total_pension_expenditure</t>
  </si>
  <si>
    <t xml:space="preserve">Total_labour_income</t>
  </si>
  <si>
    <t xml:space="preserve">Total_fam_benefits</t>
  </si>
  <si>
    <t xml:space="preserve">Total_IFE_coverage</t>
  </si>
  <si>
    <t xml:space="preserve">No_labour_or_pen_income_hh</t>
  </si>
  <si>
    <t xml:space="preserve">IFE_ben_18_65</t>
  </si>
  <si>
    <t xml:space="preserve">pop_18_65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</si>
</sst>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  <numFmt numFmtId="175" formatCode="#,##0.000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FF99FF"/>
        <bgColor rgb="FFFF9999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0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FF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DDDDDD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externalLink" Target="externalLinks/externalLink1.xml"/><Relationship Id="rId37" Type="http://schemas.openxmlformats.org/officeDocument/2006/relationships/sharedStrings" Target="sharedStrings.xml"/>
</Relationships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103.552390712942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105.073839147017</c:v>
                </c:pt>
                <c:pt idx="17">
                  <c:v>99.7295637217998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98.4011159101485</c:v>
                </c:pt>
                <c:pt idx="22">
                  <c:v>99.2039412325065</c:v>
                </c:pt>
                <c:pt idx="23">
                  <c:v>98.3082407076737</c:v>
                </c:pt>
                <c:pt idx="24">
                  <c:v>93.5459387714709</c:v>
                </c:pt>
                <c:pt idx="25">
                  <c:v>78.446855016971</c:v>
                </c:pt>
                <c:pt idx="26">
                  <c:v>88.0547759009108</c:v>
                </c:pt>
                <c:pt idx="27">
                  <c:v>91.714108053359</c:v>
                </c:pt>
                <c:pt idx="28">
                  <c:v>93.5459387714709</c:v>
                </c:pt>
                <c:pt idx="29">
                  <c:v>94.1362260203655</c:v>
                </c:pt>
                <c:pt idx="30">
                  <c:v>95.979705731993</c:v>
                </c:pt>
                <c:pt idx="31">
                  <c:v>96.9442647937856</c:v>
                </c:pt>
                <c:pt idx="32">
                  <c:v>98.2232357100445</c:v>
                </c:pt>
                <c:pt idx="33">
                  <c:v>99.7843995815873</c:v>
                </c:pt>
                <c:pt idx="34">
                  <c:v>100.778691018592</c:v>
                </c:pt>
                <c:pt idx="35">
                  <c:v>103.133752585176</c:v>
                </c:pt>
                <c:pt idx="36">
                  <c:v>103.134397495547</c:v>
                </c:pt>
                <c:pt idx="37">
                  <c:v>103.775775564851</c:v>
                </c:pt>
                <c:pt idx="38">
                  <c:v>104.809838659336</c:v>
                </c:pt>
                <c:pt idx="39">
                  <c:v>106.276870331483</c:v>
                </c:pt>
                <c:pt idx="40">
                  <c:v>107.259773395369</c:v>
                </c:pt>
                <c:pt idx="41">
                  <c:v>107.926806587445</c:v>
                </c:pt>
                <c:pt idx="42">
                  <c:v>108.478183012413</c:v>
                </c:pt>
                <c:pt idx="43">
                  <c:v>108.962009927783</c:v>
                </c:pt>
                <c:pt idx="44">
                  <c:v>110.477566597229</c:v>
                </c:pt>
                <c:pt idx="45">
                  <c:v>111.164610785068</c:v>
                </c:pt>
                <c:pt idx="46">
                  <c:v>111.732528502785</c:v>
                </c:pt>
                <c:pt idx="47">
                  <c:v>112.230870225617</c:v>
                </c:pt>
                <c:pt idx="48">
                  <c:v>112.52332065297</c:v>
                </c:pt>
                <c:pt idx="49">
                  <c:v>113.438512895421</c:v>
                </c:pt>
                <c:pt idx="50">
                  <c:v>115.057990938982</c:v>
                </c:pt>
                <c:pt idx="51">
                  <c:v>116.427418612246</c:v>
                </c:pt>
                <c:pt idx="52">
                  <c:v>116.51453054133</c:v>
                </c:pt>
                <c:pt idx="53">
                  <c:v>117.462899565957</c:v>
                </c:pt>
                <c:pt idx="54">
                  <c:v>118.926605337203</c:v>
                </c:pt>
                <c:pt idx="55">
                  <c:v>120.067935191193</c:v>
                </c:pt>
                <c:pt idx="56">
                  <c:v>120.992904258795</c:v>
                </c:pt>
                <c:pt idx="57">
                  <c:v>121.777738261484</c:v>
                </c:pt>
                <c:pt idx="58">
                  <c:v>122.289930010918</c:v>
                </c:pt>
                <c:pt idx="59">
                  <c:v>123.107893869183</c:v>
                </c:pt>
                <c:pt idx="60">
                  <c:v>123.651346436462</c:v>
                </c:pt>
                <c:pt idx="61">
                  <c:v>124.107172732088</c:v>
                </c:pt>
                <c:pt idx="62">
                  <c:v>125.071911318111</c:v>
                </c:pt>
                <c:pt idx="63">
                  <c:v>126.115655159424</c:v>
                </c:pt>
                <c:pt idx="64">
                  <c:v>127.640357469635</c:v>
                </c:pt>
                <c:pt idx="65">
                  <c:v>127.905492774165</c:v>
                </c:pt>
                <c:pt idx="66">
                  <c:v>127.6573351706</c:v>
                </c:pt>
                <c:pt idx="67">
                  <c:v>128.523958381734</c:v>
                </c:pt>
                <c:pt idx="68">
                  <c:v>129.637354840979</c:v>
                </c:pt>
                <c:pt idx="69">
                  <c:v>130.016532790262</c:v>
                </c:pt>
                <c:pt idx="70">
                  <c:v>130.877418128498</c:v>
                </c:pt>
                <c:pt idx="71">
                  <c:v>132.339031005436</c:v>
                </c:pt>
                <c:pt idx="72">
                  <c:v>132.578804340939</c:v>
                </c:pt>
                <c:pt idx="73">
                  <c:v>133.577499253692</c:v>
                </c:pt>
                <c:pt idx="74">
                  <c:v>133.261065999706</c:v>
                </c:pt>
                <c:pt idx="75">
                  <c:v>133.933222848149</c:v>
                </c:pt>
                <c:pt idx="76">
                  <c:v>134.14328854548</c:v>
                </c:pt>
                <c:pt idx="77">
                  <c:v>134.684343500975</c:v>
                </c:pt>
                <c:pt idx="78">
                  <c:v>134.991551900865</c:v>
                </c:pt>
                <c:pt idx="79">
                  <c:v>136.219453466241</c:v>
                </c:pt>
                <c:pt idx="80">
                  <c:v>136.900005530652</c:v>
                </c:pt>
                <c:pt idx="81">
                  <c:v>137.533511993926</c:v>
                </c:pt>
                <c:pt idx="82">
                  <c:v>138.089173763432</c:v>
                </c:pt>
                <c:pt idx="83">
                  <c:v>139.038999969645</c:v>
                </c:pt>
                <c:pt idx="84">
                  <c:v>140.38008766569</c:v>
                </c:pt>
                <c:pt idx="85">
                  <c:v>140.621136806932</c:v>
                </c:pt>
                <c:pt idx="86">
                  <c:v>141.986010078533</c:v>
                </c:pt>
                <c:pt idx="87">
                  <c:v>142.434025444523</c:v>
                </c:pt>
                <c:pt idx="88">
                  <c:v>143.726667188232</c:v>
                </c:pt>
                <c:pt idx="89">
                  <c:v>143.856439271498</c:v>
                </c:pt>
                <c:pt idx="90">
                  <c:v>144.393407972234</c:v>
                </c:pt>
                <c:pt idx="91">
                  <c:v>145.399143276793</c:v>
                </c:pt>
                <c:pt idx="92">
                  <c:v>145.309403519282</c:v>
                </c:pt>
                <c:pt idx="93">
                  <c:v>145.778143822825</c:v>
                </c:pt>
                <c:pt idx="94">
                  <c:v>147.217825567755</c:v>
                </c:pt>
                <c:pt idx="95">
                  <c:v>148.222372981839</c:v>
                </c:pt>
                <c:pt idx="96">
                  <c:v>149.079963865651</c:v>
                </c:pt>
                <c:pt idx="97">
                  <c:v>149.264151606858</c:v>
                </c:pt>
                <c:pt idx="98">
                  <c:v>149.333975408124</c:v>
                </c:pt>
                <c:pt idx="99">
                  <c:v>149.711400251255</c:v>
                </c:pt>
                <c:pt idx="100">
                  <c:v>150.343579189975</c:v>
                </c:pt>
                <c:pt idx="101">
                  <c:v>150.537074546537</c:v>
                </c:pt>
                <c:pt idx="102">
                  <c:v>151.446325948239</c:v>
                </c:pt>
                <c:pt idx="103">
                  <c:v>151.929599887651</c:v>
                </c:pt>
                <c:pt idx="104">
                  <c:v>152.498849848931</c:v>
                </c:pt>
                <c:pt idx="105">
                  <c:v>154.421818857443</c:v>
                </c:pt>
                <c:pt idx="106">
                  <c:v>153.72815280185</c:v>
                </c:pt>
                <c:pt idx="107">
                  <c:v>154.910099306405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359837"/>
        <c:axId val="20001179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-0.108757605416629</c:v>
                </c:pt>
                <c:pt idx="30">
                  <c:v>0.0820000000000023</c:v>
                </c:pt>
                <c:pt idx="34">
                  <c:v>0.0559999999999969</c:v>
                </c:pt>
                <c:pt idx="38">
                  <c:v>0.040000000000002</c:v>
                </c:pt>
                <c:pt idx="42">
                  <c:v>0.0350000000000004</c:v>
                </c:pt>
                <c:pt idx="46">
                  <c:v>0.0299999999999976</c:v>
                </c:pt>
                <c:pt idx="50">
                  <c:v>0.0265743240743872</c:v>
                </c:pt>
                <c:pt idx="54">
                  <c:v>0.0339377442322553</c:v>
                </c:pt>
                <c:pt idx="58">
                  <c:v>0.032129801992856</c:v>
                </c:pt>
                <c:pt idx="62">
                  <c:v>0.0220776637319036</c:v>
                </c:pt>
                <c:pt idx="66">
                  <c:v>0.0256161106735551</c:v>
                </c:pt>
                <c:pt idx="70">
                  <c:v>0.021775653498423</c:v>
                </c:pt>
                <c:pt idx="74">
                  <c:v>0.0200436990595969</c:v>
                </c:pt>
                <c:pt idx="78">
                  <c:v>0.0125396785263627</c:v>
                </c:pt>
                <c:pt idx="82">
                  <c:v>0.0213374618884359</c:v>
                </c:pt>
                <c:pt idx="86">
                  <c:v>0.0251278668509785</c:v>
                </c:pt>
                <c:pt idx="90">
                  <c:v>0.0211424623707468</c:v>
                </c:pt>
                <c:pt idx="94">
                  <c:v>0.0158511846849645</c:v>
                </c:pt>
                <c:pt idx="98">
                  <c:v>0.0185187236516382</c:v>
                </c:pt>
                <c:pt idx="102">
                  <c:v>0.0114951611008478</c:v>
                </c:pt>
                <c:pt idx="106">
                  <c:v>0.0187045398003354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370575"/>
        <c:axId val="70192108"/>
      </c:lineChart>
      <c:catAx>
        <c:axId val="403598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0001179"/>
        <c:crosses val="autoZero"/>
        <c:auto val="1"/>
        <c:lblAlgn val="ctr"/>
        <c:lblOffset val="100"/>
      </c:catAx>
      <c:valAx>
        <c:axId val="20001179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359837"/>
        <c:crossesAt val="1"/>
        <c:crossBetween val="midCat"/>
      </c:valAx>
      <c:catAx>
        <c:axId val="3237057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0192108"/>
        <c:auto val="1"/>
        <c:lblAlgn val="ctr"/>
        <c:lblOffset val="100"/>
      </c:catAx>
      <c:valAx>
        <c:axId val="701921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37057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103.552390712942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105.073839147017</c:v>
                </c:pt>
                <c:pt idx="17">
                  <c:v>99.7295637217998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98.4011159101485</c:v>
                </c:pt>
                <c:pt idx="22">
                  <c:v>99.2039412325065</c:v>
                </c:pt>
                <c:pt idx="23">
                  <c:v>98.3082407076737</c:v>
                </c:pt>
                <c:pt idx="24">
                  <c:v>93.5459387714709</c:v>
                </c:pt>
                <c:pt idx="25">
                  <c:v>78.446855016971</c:v>
                </c:pt>
                <c:pt idx="26">
                  <c:v>88.8510294568168</c:v>
                </c:pt>
                <c:pt idx="27">
                  <c:v>92.3679550482729</c:v>
                </c:pt>
                <c:pt idx="28">
                  <c:v>94.3792536538427</c:v>
                </c:pt>
                <c:pt idx="29">
                  <c:v>95.9616378808852</c:v>
                </c:pt>
                <c:pt idx="30">
                  <c:v>99.513152991635</c:v>
                </c:pt>
                <c:pt idx="31">
                  <c:v>101.151394044577</c:v>
                </c:pt>
                <c:pt idx="32">
                  <c:v>102.40149021442</c:v>
                </c:pt>
                <c:pt idx="33">
                  <c:v>103.638568911356</c:v>
                </c:pt>
                <c:pt idx="34">
                  <c:v>104.986376406175</c:v>
                </c:pt>
                <c:pt idx="35">
                  <c:v>105.785361984672</c:v>
                </c:pt>
                <c:pt idx="36">
                  <c:v>107.009557274068</c:v>
                </c:pt>
                <c:pt idx="37">
                  <c:v>108.820497356924</c:v>
                </c:pt>
                <c:pt idx="38">
                  <c:v>109.185831462422</c:v>
                </c:pt>
                <c:pt idx="39">
                  <c:v>110.552442311456</c:v>
                </c:pt>
                <c:pt idx="40">
                  <c:v>111.824987351402</c:v>
                </c:pt>
                <c:pt idx="41">
                  <c:v>112.629214764416</c:v>
                </c:pt>
                <c:pt idx="42">
                  <c:v>113.553264720919</c:v>
                </c:pt>
                <c:pt idx="43">
                  <c:v>114.983594704328</c:v>
                </c:pt>
                <c:pt idx="44">
                  <c:v>115.738861908701</c:v>
                </c:pt>
                <c:pt idx="45">
                  <c:v>116.57123728117</c:v>
                </c:pt>
                <c:pt idx="46">
                  <c:v>117.527628986151</c:v>
                </c:pt>
                <c:pt idx="47">
                  <c:v>119.00802051898</c:v>
                </c:pt>
                <c:pt idx="48">
                  <c:v>119.651254267297</c:v>
                </c:pt>
                <c:pt idx="49">
                  <c:v>121.682073821712</c:v>
                </c:pt>
                <c:pt idx="50">
                  <c:v>122.59313536083</c:v>
                </c:pt>
                <c:pt idx="51">
                  <c:v>123.942025329722</c:v>
                </c:pt>
                <c:pt idx="52">
                  <c:v>124.786476831943</c:v>
                </c:pt>
                <c:pt idx="53">
                  <c:v>125.801553903847</c:v>
                </c:pt>
                <c:pt idx="54">
                  <c:v>126.889582361691</c:v>
                </c:pt>
                <c:pt idx="55">
                  <c:v>126.850147612928</c:v>
                </c:pt>
                <c:pt idx="56">
                  <c:v>128.533648142672</c:v>
                </c:pt>
                <c:pt idx="57">
                  <c:v>129.363742496763</c:v>
                </c:pt>
                <c:pt idx="58">
                  <c:v>131.176124903712</c:v>
                </c:pt>
                <c:pt idx="59">
                  <c:v>131.933462605115</c:v>
                </c:pt>
                <c:pt idx="60">
                  <c:v>133.053290216659</c:v>
                </c:pt>
                <c:pt idx="61">
                  <c:v>133.461946964772</c:v>
                </c:pt>
                <c:pt idx="62">
                  <c:v>134.778058992425</c:v>
                </c:pt>
                <c:pt idx="63">
                  <c:v>136.31498355911</c:v>
                </c:pt>
                <c:pt idx="64">
                  <c:v>137.418296545232</c:v>
                </c:pt>
                <c:pt idx="65">
                  <c:v>138.65227951564</c:v>
                </c:pt>
                <c:pt idx="66">
                  <c:v>139.73642405064</c:v>
                </c:pt>
                <c:pt idx="67">
                  <c:v>140.716395169574</c:v>
                </c:pt>
                <c:pt idx="68">
                  <c:v>142.064288463703</c:v>
                </c:pt>
                <c:pt idx="69">
                  <c:v>142.635166572383</c:v>
                </c:pt>
                <c:pt idx="70">
                  <c:v>143.736950288023</c:v>
                </c:pt>
                <c:pt idx="71">
                  <c:v>145.05056217251</c:v>
                </c:pt>
                <c:pt idx="72">
                  <c:v>145.819705664397</c:v>
                </c:pt>
                <c:pt idx="73">
                  <c:v>147.077413026432</c:v>
                </c:pt>
                <c:pt idx="74">
                  <c:v>148.230407322002</c:v>
                </c:pt>
                <c:pt idx="75">
                  <c:v>148.267449260522</c:v>
                </c:pt>
                <c:pt idx="76">
                  <c:v>149.884612122016</c:v>
                </c:pt>
                <c:pt idx="77">
                  <c:v>151.167637337279</c:v>
                </c:pt>
                <c:pt idx="78">
                  <c:v>151.617396359047</c:v>
                </c:pt>
                <c:pt idx="79">
                  <c:v>152.570838892014</c:v>
                </c:pt>
                <c:pt idx="80">
                  <c:v>153.768790182236</c:v>
                </c:pt>
                <c:pt idx="81">
                  <c:v>154.791666728356</c:v>
                </c:pt>
                <c:pt idx="82">
                  <c:v>156.031357087441</c:v>
                </c:pt>
                <c:pt idx="83">
                  <c:v>157.086811159445</c:v>
                </c:pt>
                <c:pt idx="84">
                  <c:v>158.832928180515</c:v>
                </c:pt>
                <c:pt idx="85">
                  <c:v>159.650615103648</c:v>
                </c:pt>
                <c:pt idx="86">
                  <c:v>160.558931887815</c:v>
                </c:pt>
                <c:pt idx="87">
                  <c:v>161.400283127782</c:v>
                </c:pt>
                <c:pt idx="88">
                  <c:v>163.2438354891</c:v>
                </c:pt>
                <c:pt idx="89">
                  <c:v>164.26561331714</c:v>
                </c:pt>
                <c:pt idx="90">
                  <c:v>164.657515088022</c:v>
                </c:pt>
                <c:pt idx="91">
                  <c:v>165.989932132004</c:v>
                </c:pt>
                <c:pt idx="92">
                  <c:v>167.118887161</c:v>
                </c:pt>
                <c:pt idx="93">
                  <c:v>168.278987065074</c:v>
                </c:pt>
                <c:pt idx="94">
                  <c:v>169.483774405189</c:v>
                </c:pt>
                <c:pt idx="95">
                  <c:v>170.882152620115</c:v>
                </c:pt>
                <c:pt idx="96">
                  <c:v>171.701278047829</c:v>
                </c:pt>
                <c:pt idx="97">
                  <c:v>172.514962790376</c:v>
                </c:pt>
                <c:pt idx="98">
                  <c:v>173.889074528347</c:v>
                </c:pt>
                <c:pt idx="99">
                  <c:v>173.867424274769</c:v>
                </c:pt>
                <c:pt idx="100">
                  <c:v>175.197020518804</c:v>
                </c:pt>
                <c:pt idx="101">
                  <c:v>176.094638691501</c:v>
                </c:pt>
                <c:pt idx="102">
                  <c:v>177.639950655875</c:v>
                </c:pt>
                <c:pt idx="103">
                  <c:v>178.847574046261</c:v>
                </c:pt>
                <c:pt idx="104">
                  <c:v>179.142000051106</c:v>
                </c:pt>
                <c:pt idx="105">
                  <c:v>180.155698417591</c:v>
                </c:pt>
                <c:pt idx="106">
                  <c:v>182.127890857476</c:v>
                </c:pt>
                <c:pt idx="107">
                  <c:v>182.916390765851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022312"/>
        <c:axId val="26950955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-0.10508355230319</c:v>
                </c:pt>
                <c:pt idx="30">
                  <c:v>0.107000000000001</c:v>
                </c:pt>
                <c:pt idx="34">
                  <c:v>0.066000000000001</c:v>
                </c:pt>
                <c:pt idx="38">
                  <c:v>0.0449999999999977</c:v>
                </c:pt>
                <c:pt idx="42">
                  <c:v>0.0400000000000018</c:v>
                </c:pt>
                <c:pt idx="46">
                  <c:v>0.0349999999999995</c:v>
                </c:pt>
                <c:pt idx="50">
                  <c:v>0.0405735578012758</c:v>
                </c:pt>
                <c:pt idx="54">
                  <c:v>0.0337371080719366</c:v>
                </c:pt>
                <c:pt idx="58">
                  <c:v>0.0330721779311876</c:v>
                </c:pt>
                <c:pt idx="62">
                  <c:v>0.0318638756887804</c:v>
                </c:pt>
                <c:pt idx="66">
                  <c:v>0.0351838248427212</c:v>
                </c:pt>
                <c:pt idx="70">
                  <c:v>0.0304813281155334</c:v>
                </c:pt>
                <c:pt idx="74">
                  <c:v>0.0277390920427967</c:v>
                </c:pt>
                <c:pt idx="78">
                  <c:v>0.0268843646480936</c:v>
                </c:pt>
                <c:pt idx="82">
                  <c:v>0.0271596842286408</c:v>
                </c:pt>
                <c:pt idx="86">
                  <c:v>0.0301830115801842</c:v>
                </c:pt>
                <c:pt idx="90">
                  <c:v>0.0276592052871891</c:v>
                </c:pt>
                <c:pt idx="94">
                  <c:v>0.0267518358182011</c:v>
                </c:pt>
                <c:pt idx="98">
                  <c:v>0.0239861004095332</c:v>
                </c:pt>
                <c:pt idx="102">
                  <c:v>0.0228425823238545</c:v>
                </c:pt>
                <c:pt idx="106">
                  <c:v>0.0234010784098333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864980"/>
        <c:axId val="81035951"/>
      </c:lineChart>
      <c:catAx>
        <c:axId val="2902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950955"/>
        <c:crosses val="autoZero"/>
        <c:auto val="1"/>
        <c:lblAlgn val="ctr"/>
        <c:lblOffset val="100"/>
      </c:catAx>
      <c:valAx>
        <c:axId val="26950955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022312"/>
        <c:crossesAt val="1"/>
        <c:crossBetween val="midCat"/>
      </c:valAx>
      <c:catAx>
        <c:axId val="3986498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035951"/>
        <c:auto val="1"/>
        <c:lblAlgn val="ctr"/>
        <c:lblOffset val="100"/>
      </c:catAx>
      <c:valAx>
        <c:axId val="81035951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986498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103.552390712942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105.073839147017</c:v>
                </c:pt>
                <c:pt idx="17">
                  <c:v>99.7295637217998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98.4011159101485</c:v>
                </c:pt>
                <c:pt idx="22">
                  <c:v>99.2039412325065</c:v>
                </c:pt>
                <c:pt idx="23">
                  <c:v>98.3082407076737</c:v>
                </c:pt>
                <c:pt idx="24">
                  <c:v>93.5459387714709</c:v>
                </c:pt>
                <c:pt idx="25">
                  <c:v>78.446855016971</c:v>
                </c:pt>
                <c:pt idx="26">
                  <c:v>87.1083906758408</c:v>
                </c:pt>
                <c:pt idx="27">
                  <c:v>91.2009012546003</c:v>
                </c:pt>
                <c:pt idx="28">
                  <c:v>90.7395606083266</c:v>
                </c:pt>
                <c:pt idx="29">
                  <c:v>92.5672889200261</c:v>
                </c:pt>
                <c:pt idx="30">
                  <c:v>93.2059780231496</c:v>
                </c:pt>
                <c:pt idx="31">
                  <c:v>93.7564770533571</c:v>
                </c:pt>
                <c:pt idx="32">
                  <c:v>94.36914303266</c:v>
                </c:pt>
                <c:pt idx="33">
                  <c:v>96.2699804768267</c:v>
                </c:pt>
                <c:pt idx="34">
                  <c:v>97.8662769243071</c:v>
                </c:pt>
                <c:pt idx="35">
                  <c:v>98.7962921828892</c:v>
                </c:pt>
                <c:pt idx="36">
                  <c:v>99.0876001842927</c:v>
                </c:pt>
                <c:pt idx="37">
                  <c:v>100.1207796959</c:v>
                </c:pt>
                <c:pt idx="38">
                  <c:v>100.802265232036</c:v>
                </c:pt>
                <c:pt idx="39">
                  <c:v>100.846606746038</c:v>
                </c:pt>
                <c:pt idx="40">
                  <c:v>102.060228189822</c:v>
                </c:pt>
                <c:pt idx="41">
                  <c:v>103.124403086777</c:v>
                </c:pt>
                <c:pt idx="42">
                  <c:v>103.826333188997</c:v>
                </c:pt>
                <c:pt idx="43">
                  <c:v>103.872004948419</c:v>
                </c:pt>
                <c:pt idx="44">
                  <c:v>104.611733894567</c:v>
                </c:pt>
                <c:pt idx="45">
                  <c:v>105.186891148513</c:v>
                </c:pt>
                <c:pt idx="46">
                  <c:v>106.421991518722</c:v>
                </c:pt>
                <c:pt idx="47">
                  <c:v>106.984427087564</c:v>
                </c:pt>
                <c:pt idx="48">
                  <c:v>107.341261386109</c:v>
                </c:pt>
                <c:pt idx="49">
                  <c:v>107.822790536118</c:v>
                </c:pt>
                <c:pt idx="50">
                  <c:v>108.547688380505</c:v>
                </c:pt>
                <c:pt idx="51">
                  <c:v>108.396400474906</c:v>
                </c:pt>
                <c:pt idx="52">
                  <c:v>108.999349701277</c:v>
                </c:pt>
                <c:pt idx="53">
                  <c:v>109.985410972778</c:v>
                </c:pt>
                <c:pt idx="54">
                  <c:v>110.267523808578</c:v>
                </c:pt>
                <c:pt idx="55">
                  <c:v>111.007369301127</c:v>
                </c:pt>
                <c:pt idx="56">
                  <c:v>111.950124016671</c:v>
                </c:pt>
                <c:pt idx="57">
                  <c:v>111.793653066789</c:v>
                </c:pt>
                <c:pt idx="58">
                  <c:v>112.195778930634</c:v>
                </c:pt>
                <c:pt idx="59">
                  <c:v>112.978150379745</c:v>
                </c:pt>
                <c:pt idx="60">
                  <c:v>113.947129495127</c:v>
                </c:pt>
                <c:pt idx="61">
                  <c:v>114.327621474887</c:v>
                </c:pt>
                <c:pt idx="62">
                  <c:v>114.871198908762</c:v>
                </c:pt>
                <c:pt idx="63">
                  <c:v>115.991889026425</c:v>
                </c:pt>
                <c:pt idx="64">
                  <c:v>116.539036878803</c:v>
                </c:pt>
                <c:pt idx="65">
                  <c:v>116.563873784683</c:v>
                </c:pt>
                <c:pt idx="66">
                  <c:v>116.602234944153</c:v>
                </c:pt>
                <c:pt idx="67">
                  <c:v>117.790162830664</c:v>
                </c:pt>
                <c:pt idx="68">
                  <c:v>118.089321982815</c:v>
                </c:pt>
                <c:pt idx="69">
                  <c:v>117.539534379686</c:v>
                </c:pt>
                <c:pt idx="70">
                  <c:v>118.020884099845</c:v>
                </c:pt>
                <c:pt idx="71">
                  <c:v>118.831369455879</c:v>
                </c:pt>
                <c:pt idx="72">
                  <c:v>119.195050164892</c:v>
                </c:pt>
                <c:pt idx="73">
                  <c:v>119.328585923218</c:v>
                </c:pt>
                <c:pt idx="74">
                  <c:v>119.67627033692</c:v>
                </c:pt>
                <c:pt idx="75">
                  <c:v>120.139916916855</c:v>
                </c:pt>
                <c:pt idx="76">
                  <c:v>120.780808597113</c:v>
                </c:pt>
                <c:pt idx="77">
                  <c:v>120.662427815435</c:v>
                </c:pt>
                <c:pt idx="78">
                  <c:v>121.390149563685</c:v>
                </c:pt>
                <c:pt idx="79">
                  <c:v>122.144178610344</c:v>
                </c:pt>
                <c:pt idx="80">
                  <c:v>121.92395225331</c:v>
                </c:pt>
                <c:pt idx="81">
                  <c:v>122.257130757424</c:v>
                </c:pt>
                <c:pt idx="82">
                  <c:v>122.372392160292</c:v>
                </c:pt>
                <c:pt idx="83">
                  <c:v>122.936106567242</c:v>
                </c:pt>
                <c:pt idx="84">
                  <c:v>123.487053339464</c:v>
                </c:pt>
                <c:pt idx="85">
                  <c:v>123.717872030621</c:v>
                </c:pt>
                <c:pt idx="86">
                  <c:v>123.836443421059</c:v>
                </c:pt>
                <c:pt idx="87">
                  <c:v>124.663224666806</c:v>
                </c:pt>
                <c:pt idx="88">
                  <c:v>125.555041877971</c:v>
                </c:pt>
                <c:pt idx="89">
                  <c:v>125.748551986034</c:v>
                </c:pt>
                <c:pt idx="90">
                  <c:v>126.045523566661</c:v>
                </c:pt>
                <c:pt idx="91">
                  <c:v>125.935763929869</c:v>
                </c:pt>
                <c:pt idx="92">
                  <c:v>126.239670040733</c:v>
                </c:pt>
                <c:pt idx="93">
                  <c:v>127.126892836451</c:v>
                </c:pt>
                <c:pt idx="94">
                  <c:v>126.744480760131</c:v>
                </c:pt>
                <c:pt idx="95">
                  <c:v>126.785333748911</c:v>
                </c:pt>
                <c:pt idx="96">
                  <c:v>127.759512433531</c:v>
                </c:pt>
                <c:pt idx="97">
                  <c:v>127.606347430012</c:v>
                </c:pt>
                <c:pt idx="98">
                  <c:v>128.509260275719</c:v>
                </c:pt>
                <c:pt idx="99">
                  <c:v>128.311545724234</c:v>
                </c:pt>
                <c:pt idx="100">
                  <c:v>129.024484441866</c:v>
                </c:pt>
                <c:pt idx="101">
                  <c:v>129.624872226175</c:v>
                </c:pt>
                <c:pt idx="102">
                  <c:v>130.191091654128</c:v>
                </c:pt>
                <c:pt idx="103">
                  <c:v>130.682171551214</c:v>
                </c:pt>
                <c:pt idx="104">
                  <c:v>130.414007304613</c:v>
                </c:pt>
                <c:pt idx="105">
                  <c:v>130.845981954842</c:v>
                </c:pt>
                <c:pt idx="106">
                  <c:v>130.280087522616</c:v>
                </c:pt>
                <c:pt idx="107">
                  <c:v>130.941617509988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558573"/>
        <c:axId val="89618482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-0.112455706638967</c:v>
                </c:pt>
                <c:pt idx="30">
                  <c:v>0.0569999999999999</c:v>
                </c:pt>
                <c:pt idx="34">
                  <c:v>0.0460000000000007</c:v>
                </c:pt>
                <c:pt idx="38">
                  <c:v>0.0350000000000008</c:v>
                </c:pt>
                <c:pt idx="42">
                  <c:v>0.0299999999999991</c:v>
                </c:pt>
                <c:pt idx="46">
                  <c:v>0.025000000000001</c:v>
                </c:pt>
                <c:pt idx="50">
                  <c:v>0.0210373133824211</c:v>
                </c:pt>
                <c:pt idx="54">
                  <c:v>0.0188645207920659</c:v>
                </c:pt>
                <c:pt idx="58">
                  <c:v>0.0196657870773957</c:v>
                </c:pt>
                <c:pt idx="62">
                  <c:v>0.0227661604026765</c:v>
                </c:pt>
                <c:pt idx="66">
                  <c:v>0.0182025283584288</c:v>
                </c:pt>
                <c:pt idx="70">
                  <c:v>0.0106649230268818</c:v>
                </c:pt>
                <c:pt idx="74">
                  <c:v>0.0123998892245116</c:v>
                </c:pt>
                <c:pt idx="78">
                  <c:v>0.0138766226870213</c:v>
                </c:pt>
                <c:pt idx="82">
                  <c:v>0.00930355851726294</c:v>
                </c:pt>
                <c:pt idx="86">
                  <c:v>0.0126969233903029</c:v>
                </c:pt>
                <c:pt idx="90">
                  <c:v>0.0152919460554233</c:v>
                </c:pt>
                <c:pt idx="94">
                  <c:v>0.00717584842987562</c:v>
                </c:pt>
                <c:pt idx="98">
                  <c:v>0.0104366271160761</c:v>
                </c:pt>
                <c:pt idx="102">
                  <c:v>0.0143228133389999</c:v>
                </c:pt>
                <c:pt idx="106">
                  <c:v>0.00569575665328448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085125"/>
        <c:axId val="31164864"/>
      </c:lineChart>
      <c:catAx>
        <c:axId val="655585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618482"/>
        <c:crosses val="autoZero"/>
        <c:auto val="1"/>
        <c:lblAlgn val="ctr"/>
        <c:lblOffset val="100"/>
      </c:catAx>
      <c:valAx>
        <c:axId val="89618482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558573"/>
        <c:crossesAt val="1"/>
        <c:crossBetween val="midCat"/>
      </c:valAx>
      <c:catAx>
        <c:axId val="2408512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1164864"/>
        <c:auto val="1"/>
        <c:lblAlgn val="ctr"/>
        <c:lblOffset val="100"/>
      </c:catAx>
      <c:valAx>
        <c:axId val="31164864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08512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94.1299826131685</c:v>
                </c:pt>
                <c:pt idx="12">
                  <c:v>98.041784878992</c:v>
                </c:pt>
                <c:pt idx="13">
                  <c:v>100</c:v>
                </c:pt>
                <c:pt idx="14">
                  <c:v>100.631013229058</c:v>
                </c:pt>
                <c:pt idx="15">
                  <c:v>102.601681048354</c:v>
                </c:pt>
                <c:pt idx="16">
                  <c:v>103.63278841064</c:v>
                </c:pt>
                <c:pt idx="17">
                  <c:v>105</c:v>
                </c:pt>
                <c:pt idx="18">
                  <c:v>106.668874022801</c:v>
                </c:pt>
                <c:pt idx="19">
                  <c:v>107.731765100771</c:v>
                </c:pt>
                <c:pt idx="20">
                  <c:v>110.24931059501</c:v>
                </c:pt>
                <c:pt idx="21">
                  <c:v>110.25</c:v>
                </c:pt>
                <c:pt idx="22">
                  <c:v>110.935628983714</c:v>
                </c:pt>
                <c:pt idx="23">
                  <c:v>112.041035704802</c:v>
                </c:pt>
                <c:pt idx="24">
                  <c:v>113.60928301881</c:v>
                </c:pt>
                <c:pt idx="25">
                  <c:v>114.66</c:v>
                </c:pt>
                <c:pt idx="26">
                  <c:v>115.373054143062</c:v>
                </c:pt>
                <c:pt idx="27">
                  <c:v>115.962471954471</c:v>
                </c:pt>
                <c:pt idx="28">
                  <c:v>116.47967977955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95.2410167323849</c:v>
                </c:pt>
                <c:pt idx="13">
                  <c:v>95.9571116150824</c:v>
                </c:pt>
                <c:pt idx="14">
                  <c:v>96.6785906473681</c:v>
                </c:pt>
                <c:pt idx="15">
                  <c:v>97.405494311401</c:v>
                </c:pt>
                <c:pt idx="16">
                  <c:v>98.1378633937157</c:v>
                </c:pt>
                <c:pt idx="17">
                  <c:v>98.4325714956249</c:v>
                </c:pt>
                <c:pt idx="18">
                  <c:v>98.7281646062588</c:v>
                </c:pt>
                <c:pt idx="19">
                  <c:v>99.0246453832994</c:v>
                </c:pt>
                <c:pt idx="20">
                  <c:v>99.32201649241</c:v>
                </c:pt>
                <c:pt idx="21">
                  <c:v>99.6956948989648</c:v>
                </c:pt>
                <c:pt idx="22">
                  <c:v>100.06937330552</c:v>
                </c:pt>
                <c:pt idx="23">
                  <c:v>100.443051712075</c:v>
                </c:pt>
                <c:pt idx="24">
                  <c:v>100.81673011863</c:v>
                </c:pt>
                <c:pt idx="25">
                  <c:v>101.190408525185</c:v>
                </c:pt>
                <c:pt idx="26">
                  <c:v>101.56408693174</c:v>
                </c:pt>
                <c:pt idx="27">
                  <c:v>101.937765338295</c:v>
                </c:pt>
                <c:pt idx="28">
                  <c:v>102.31144374485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953611"/>
        <c:axId val="76957588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123.666431231723</c:v>
                </c:pt>
                <c:pt idx="13">
                  <c:v>132.168498378904</c:v>
                </c:pt>
                <c:pt idx="14">
                  <c:v>140.670565526086</c:v>
                </c:pt>
                <c:pt idx="15">
                  <c:v>149.172632673267</c:v>
                </c:pt>
                <c:pt idx="16">
                  <c:v>157.674699820447</c:v>
                </c:pt>
                <c:pt idx="17">
                  <c:v>166.543901685348</c:v>
                </c:pt>
                <c:pt idx="18">
                  <c:v>175.413103550248</c:v>
                </c:pt>
                <c:pt idx="19">
                  <c:v>184.282305415148</c:v>
                </c:pt>
                <c:pt idx="20">
                  <c:v>193.151507280048</c:v>
                </c:pt>
                <c:pt idx="21">
                  <c:v>202.08476449175</c:v>
                </c:pt>
                <c:pt idx="22">
                  <c:v>211.018021703453</c:v>
                </c:pt>
                <c:pt idx="23">
                  <c:v>219.951278915155</c:v>
                </c:pt>
                <c:pt idx="24">
                  <c:v>228.884536126857</c:v>
                </c:pt>
                <c:pt idx="25">
                  <c:v>238.095883776116</c:v>
                </c:pt>
                <c:pt idx="26">
                  <c:v>247.307231425376</c:v>
                </c:pt>
                <c:pt idx="27">
                  <c:v>256.518579074636</c:v>
                </c:pt>
                <c:pt idx="28">
                  <c:v>265.729926723894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513231"/>
        <c:axId val="35927293"/>
      </c:lineChart>
      <c:catAx>
        <c:axId val="2195361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6957588"/>
        <c:crosses val="autoZero"/>
        <c:auto val="1"/>
        <c:lblAlgn val="ctr"/>
        <c:lblOffset val="100"/>
      </c:catAx>
      <c:valAx>
        <c:axId val="76957588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1953611"/>
        <c:crossesAt val="1"/>
        <c:crossBetween val="midCat"/>
      </c:valAx>
      <c:catAx>
        <c:axId val="551323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927293"/>
        <c:auto val="1"/>
        <c:lblAlgn val="ctr"/>
        <c:lblOffset val="100"/>
      </c:catAx>
      <c:valAx>
        <c:axId val="35927293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1323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93.1183029641118</c:v>
                </c:pt>
                <c:pt idx="12">
                  <c:v>97.4931701496957</c:v>
                </c:pt>
                <c:pt idx="13">
                  <c:v>96.9999999999998</c:v>
                </c:pt>
                <c:pt idx="14">
                  <c:v>98.9538296752405</c:v>
                </c:pt>
                <c:pt idx="15">
                  <c:v>99.6365841715996</c:v>
                </c:pt>
                <c:pt idx="16">
                  <c:v>100.225064053716</c:v>
                </c:pt>
                <c:pt idx="17">
                  <c:v>100.88</c:v>
                </c:pt>
                <c:pt idx="18">
                  <c:v>102.91198286225</c:v>
                </c:pt>
                <c:pt idx="19">
                  <c:v>104.61841338018</c:v>
                </c:pt>
                <c:pt idx="20">
                  <c:v>105.612593641553</c:v>
                </c:pt>
                <c:pt idx="21">
                  <c:v>105.924</c:v>
                </c:pt>
                <c:pt idx="22">
                  <c:v>107.02846217674</c:v>
                </c:pt>
                <c:pt idx="23">
                  <c:v>107.756965781585</c:v>
                </c:pt>
                <c:pt idx="24">
                  <c:v>107.804366571597</c:v>
                </c:pt>
                <c:pt idx="25">
                  <c:v>109.10172</c:v>
                </c:pt>
                <c:pt idx="26">
                  <c:v>110.239316042042</c:v>
                </c:pt>
                <c:pt idx="27">
                  <c:v>110.989674755033</c:v>
                </c:pt>
                <c:pt idx="28">
                  <c:v>111.038497568744</c:v>
                </c:pt>
                <c:pt idx="29">
                  <c:v>111.829263</c:v>
                </c:pt>
                <c:pt idx="30">
                  <c:v>112.444102362883</c:v>
                </c:pt>
                <c:pt idx="31">
                  <c:v>113.764416623908</c:v>
                </c:pt>
                <c:pt idx="32">
                  <c:v>114.365656588174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93.1076208496943</c:v>
                </c:pt>
                <c:pt idx="13">
                  <c:v>93.6954287382331</c:v>
                </c:pt>
                <c:pt idx="14">
                  <c:v>94.3999027070492</c:v>
                </c:pt>
                <c:pt idx="15">
                  <c:v>95.1096734505266</c:v>
                </c:pt>
                <c:pt idx="16">
                  <c:v>95.8126929626364</c:v>
                </c:pt>
                <c:pt idx="17">
                  <c:v>95.8989502583165</c:v>
                </c:pt>
                <c:pt idx="18">
                  <c:v>96.0131152794127</c:v>
                </c:pt>
                <c:pt idx="19">
                  <c:v>96.1283771101877</c:v>
                </c:pt>
                <c:pt idx="20">
                  <c:v>96.271442138635</c:v>
                </c:pt>
                <c:pt idx="21">
                  <c:v>96.473752755779</c:v>
                </c:pt>
                <c:pt idx="22">
                  <c:v>96.7489639951192</c:v>
                </c:pt>
                <c:pt idx="23">
                  <c:v>97.0395012307451</c:v>
                </c:pt>
                <c:pt idx="24">
                  <c:v>97.3373967444457</c:v>
                </c:pt>
                <c:pt idx="25">
                  <c:v>97.4815232642426</c:v>
                </c:pt>
                <c:pt idx="26">
                  <c:v>97.569282957824</c:v>
                </c:pt>
                <c:pt idx="27">
                  <c:v>97.6571216588262</c:v>
                </c:pt>
                <c:pt idx="28">
                  <c:v>97.7463195576022</c:v>
                </c:pt>
                <c:pt idx="29">
                  <c:v>98.03985185298</c:v>
                </c:pt>
                <c:pt idx="30">
                  <c:v>98.3293538246549</c:v>
                </c:pt>
                <c:pt idx="31">
                  <c:v>98.5950820919932</c:v>
                </c:pt>
                <c:pt idx="32">
                  <c:v>98.8534213872972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983841"/>
        <c:axId val="89989810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124.197861713944</c:v>
                </c:pt>
                <c:pt idx="13">
                  <c:v>133.202206688204</c:v>
                </c:pt>
                <c:pt idx="14">
                  <c:v>142.206551662466</c:v>
                </c:pt>
                <c:pt idx="15">
                  <c:v>151.210896636726</c:v>
                </c:pt>
                <c:pt idx="16">
                  <c:v>160.215241610987</c:v>
                </c:pt>
                <c:pt idx="17">
                  <c:v>169.828156107646</c:v>
                </c:pt>
                <c:pt idx="18">
                  <c:v>179.441070604305</c:v>
                </c:pt>
                <c:pt idx="19">
                  <c:v>189.053985100965</c:v>
                </c:pt>
                <c:pt idx="20">
                  <c:v>198.666899597623</c:v>
                </c:pt>
                <c:pt idx="21">
                  <c:v>208.600244577505</c:v>
                </c:pt>
                <c:pt idx="22">
                  <c:v>218.533589557386</c:v>
                </c:pt>
                <c:pt idx="23">
                  <c:v>228.466934537268</c:v>
                </c:pt>
                <c:pt idx="24">
                  <c:v>238.400279517149</c:v>
                </c:pt>
                <c:pt idx="25">
                  <c:v>248.25989415396</c:v>
                </c:pt>
                <c:pt idx="26">
                  <c:v>258.527276772351</c:v>
                </c:pt>
                <c:pt idx="27">
                  <c:v>269.219291593988</c:v>
                </c:pt>
                <c:pt idx="28">
                  <c:v>280.353500300825</c:v>
                </c:pt>
                <c:pt idx="29">
                  <c:v>290.998719830801</c:v>
                </c:pt>
                <c:pt idx="30">
                  <c:v>302.048145831251</c:v>
                </c:pt>
                <c:pt idx="31">
                  <c:v>313.517126306066</c:v>
                </c:pt>
                <c:pt idx="32">
                  <c:v>325.421592033637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621051"/>
        <c:axId val="44358262"/>
      </c:lineChart>
      <c:catAx>
        <c:axId val="4698384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989810"/>
        <c:crosses val="autoZero"/>
        <c:auto val="1"/>
        <c:lblAlgn val="ctr"/>
        <c:lblOffset val="100"/>
      </c:catAx>
      <c:valAx>
        <c:axId val="89989810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983841"/>
        <c:crossesAt val="1"/>
        <c:crossBetween val="midCat"/>
      </c:valAx>
      <c:catAx>
        <c:axId val="7462105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4358262"/>
        <c:auto val="1"/>
        <c:lblAlgn val="ctr"/>
        <c:lblOffset val="100"/>
      </c:catAx>
      <c:valAx>
        <c:axId val="44358262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462105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94.9811724845441</c:v>
                </c:pt>
                <c:pt idx="12">
                  <c:v>98.7407430630679</c:v>
                </c:pt>
                <c:pt idx="13">
                  <c:v>100.890808188272</c:v>
                </c:pt>
                <c:pt idx="14">
                  <c:v>102.582366633057</c:v>
                </c:pt>
                <c:pt idx="15">
                  <c:v>106.37891318269</c:v>
                </c:pt>
                <c:pt idx="16">
                  <c:v>108.130182210995</c:v>
                </c:pt>
                <c:pt idx="17">
                  <c:v>109.466526884275</c:v>
                </c:pt>
                <c:pt idx="18">
                  <c:v>110.788955963701</c:v>
                </c:pt>
                <c:pt idx="19">
                  <c:v>112.229753407737</c:v>
                </c:pt>
                <c:pt idx="20">
                  <c:v>113.08386379349</c:v>
                </c:pt>
                <c:pt idx="21">
                  <c:v>114.392520594067</c:v>
                </c:pt>
                <c:pt idx="22">
                  <c:v>116.328403761886</c:v>
                </c:pt>
                <c:pt idx="23">
                  <c:v>116.718943544047</c:v>
                </c:pt>
                <c:pt idx="24">
                  <c:v>118.179841651417</c:v>
                </c:pt>
                <c:pt idx="25">
                  <c:v>119.540184020801</c:v>
                </c:pt>
                <c:pt idx="26">
                  <c:v>120.399897893552</c:v>
                </c:pt>
                <c:pt idx="27">
                  <c:v>121.387701285809</c:v>
                </c:pt>
                <c:pt idx="28">
                  <c:v>122.916714733313</c:v>
                </c:pt>
                <c:pt idx="29">
                  <c:v>123.724090461529</c:v>
                </c:pt>
                <c:pt idx="30">
                  <c:v>124.613894319826</c:v>
                </c:pt>
                <c:pt idx="31">
                  <c:v>125.636270830812</c:v>
                </c:pt>
                <c:pt idx="32">
                  <c:v>127.218799748979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96.6804033936021</c:v>
                </c:pt>
                <c:pt idx="13">
                  <c:v>98.1378725598109</c:v>
                </c:pt>
                <c:pt idx="14">
                  <c:v>100.362576860316</c:v>
                </c:pt>
                <c:pt idx="15">
                  <c:v>102.63771336498</c:v>
                </c:pt>
                <c:pt idx="16">
                  <c:v>104.964425330109</c:v>
                </c:pt>
                <c:pt idx="17">
                  <c:v>106.546777162513</c:v>
                </c:pt>
                <c:pt idx="18">
                  <c:v>108.152983146585</c:v>
                </c:pt>
                <c:pt idx="19">
                  <c:v>108.966160078509</c:v>
                </c:pt>
                <c:pt idx="20">
                  <c:v>109.785451097195</c:v>
                </c:pt>
                <c:pt idx="21">
                  <c:v>110.117316217086</c:v>
                </c:pt>
                <c:pt idx="22">
                  <c:v>110.449181336978</c:v>
                </c:pt>
                <c:pt idx="23">
                  <c:v>110.781046456868</c:v>
                </c:pt>
                <c:pt idx="24">
                  <c:v>111.11291157676</c:v>
                </c:pt>
                <c:pt idx="25">
                  <c:v>111.444776696651</c:v>
                </c:pt>
                <c:pt idx="26">
                  <c:v>111.776641816542</c:v>
                </c:pt>
                <c:pt idx="27">
                  <c:v>112.108506936433</c:v>
                </c:pt>
                <c:pt idx="28">
                  <c:v>112.440372056324</c:v>
                </c:pt>
                <c:pt idx="29">
                  <c:v>112.772237176216</c:v>
                </c:pt>
                <c:pt idx="30">
                  <c:v>113.104102296106</c:v>
                </c:pt>
                <c:pt idx="31">
                  <c:v>113.435967415997</c:v>
                </c:pt>
                <c:pt idx="32">
                  <c:v>113.767832535889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045091"/>
        <c:axId val="44490808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136.271472992279</c:v>
                </c:pt>
                <c:pt idx="15">
                  <c:v>144.110097544932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207.299842839682</c:v>
                </c:pt>
                <c:pt idx="24">
                  <c:v>215.113805873551</c:v>
                </c:pt>
                <c:pt idx="25">
                  <c:v>222.964280360351</c:v>
                </c:pt>
                <c:pt idx="26">
                  <c:v>230.814754847152</c:v>
                </c:pt>
                <c:pt idx="27">
                  <c:v>238.665229333953</c:v>
                </c:pt>
                <c:pt idx="28">
                  <c:v>246.515703820753</c:v>
                </c:pt>
                <c:pt idx="29">
                  <c:v>255.190253571363</c:v>
                </c:pt>
                <c:pt idx="30">
                  <c:v>263.864803321971</c:v>
                </c:pt>
                <c:pt idx="31">
                  <c:v>272.539353072581</c:v>
                </c:pt>
                <c:pt idx="32">
                  <c:v>281.213902823189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0704944"/>
        <c:axId val="3365972"/>
      </c:lineChart>
      <c:catAx>
        <c:axId val="7804509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4490808"/>
        <c:crosses val="autoZero"/>
        <c:auto val="1"/>
        <c:lblAlgn val="ctr"/>
        <c:lblOffset val="100"/>
      </c:catAx>
      <c:valAx>
        <c:axId val="44490808"/>
        <c:scaling>
          <c:orientation val="minMax"/>
          <c:max val="13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8045091"/>
        <c:crossesAt val="1"/>
        <c:crossBetween val="midCat"/>
      </c:valAx>
      <c:catAx>
        <c:axId val="607049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65972"/>
        <c:auto val="1"/>
        <c:lblAlgn val="ctr"/>
        <c:lblOffset val="100"/>
      </c:catAx>
      <c:valAx>
        <c:axId val="3365972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070494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-0.0378595109211102</c:v>
                </c:pt>
                <c:pt idx="6">
                  <c:v>-0.0469132720679379</c:v>
                </c:pt>
                <c:pt idx="7">
                  <c:v>-0.0379438982116727</c:v>
                </c:pt>
                <c:pt idx="8">
                  <c:v>-0.0429565544171411</c:v>
                </c:pt>
                <c:pt idx="9">
                  <c:v>-0.0459314403356703</c:v>
                </c:pt>
                <c:pt idx="10">
                  <c:v>-0.047384264136589</c:v>
                </c:pt>
                <c:pt idx="11">
                  <c:v>-0.047409645289281</c:v>
                </c:pt>
                <c:pt idx="12">
                  <c:v>-0.0485530259660859</c:v>
                </c:pt>
                <c:pt idx="13">
                  <c:v>-0.0499192750536377</c:v>
                </c:pt>
                <c:pt idx="14">
                  <c:v>-0.0501658780254174</c:v>
                </c:pt>
                <c:pt idx="15">
                  <c:v>-0.0492767069715751</c:v>
                </c:pt>
                <c:pt idx="16">
                  <c:v>-0.0477640626731156</c:v>
                </c:pt>
                <c:pt idx="17">
                  <c:v>-0.0466190691008133</c:v>
                </c:pt>
                <c:pt idx="18">
                  <c:v>-0.0443464874463922</c:v>
                </c:pt>
                <c:pt idx="19">
                  <c:v>-0.0428668182936063</c:v>
                </c:pt>
                <c:pt idx="20">
                  <c:v>-0.0413368196204343</c:v>
                </c:pt>
                <c:pt idx="21">
                  <c:v>-0.0390908143170737</c:v>
                </c:pt>
                <c:pt idx="22">
                  <c:v>-0.0363851638990003</c:v>
                </c:pt>
                <c:pt idx="23">
                  <c:v>-0.035073050131718</c:v>
                </c:pt>
                <c:pt idx="24">
                  <c:v>-0.0338098699240826</c:v>
                </c:pt>
                <c:pt idx="25">
                  <c:v>-0.0339829860203706</c:v>
                </c:pt>
                <c:pt idx="26">
                  <c:v>-0.0322948048987513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-0.0328368529053518</c:v>
                </c:pt>
                <c:pt idx="3">
                  <c:v>-0.0370800402140634</c:v>
                </c:pt>
                <c:pt idx="4">
                  <c:v>-0.0377885224575694</c:v>
                </c:pt>
                <c:pt idx="5">
                  <c:v>-0.0387246759545038</c:v>
                </c:pt>
                <c:pt idx="6">
                  <c:v>-0.0482738781848966</c:v>
                </c:pt>
                <c:pt idx="7">
                  <c:v>-0.0395829171407927</c:v>
                </c:pt>
                <c:pt idx="8">
                  <c:v>-0.0450336829695326</c:v>
                </c:pt>
                <c:pt idx="9">
                  <c:v>-0.0484385356749414</c:v>
                </c:pt>
                <c:pt idx="10">
                  <c:v>-0.0503900715893585</c:v>
                </c:pt>
                <c:pt idx="11">
                  <c:v>-0.0515168548356728</c:v>
                </c:pt>
                <c:pt idx="12">
                  <c:v>-0.0541230128409801</c:v>
                </c:pt>
                <c:pt idx="13">
                  <c:v>-0.0566075512631907</c:v>
                </c:pt>
                <c:pt idx="14">
                  <c:v>-0.0580231844439774</c:v>
                </c:pt>
                <c:pt idx="15">
                  <c:v>-0.0582999758273408</c:v>
                </c:pt>
                <c:pt idx="16">
                  <c:v>-0.0574549097869641</c:v>
                </c:pt>
                <c:pt idx="17">
                  <c:v>-0.0568914975758536</c:v>
                </c:pt>
                <c:pt idx="18">
                  <c:v>-0.0556784379172221</c:v>
                </c:pt>
                <c:pt idx="19">
                  <c:v>-0.0553049541289468</c:v>
                </c:pt>
                <c:pt idx="20">
                  <c:v>-0.0545790148928972</c:v>
                </c:pt>
                <c:pt idx="21">
                  <c:v>-0.0531523984677633</c:v>
                </c:pt>
                <c:pt idx="22">
                  <c:v>-0.0514338057127582</c:v>
                </c:pt>
                <c:pt idx="23">
                  <c:v>-0.0509594657230547</c:v>
                </c:pt>
                <c:pt idx="24">
                  <c:v>-0.0502493625847543</c:v>
                </c:pt>
                <c:pt idx="25">
                  <c:v>-0.0514173370124211</c:v>
                </c:pt>
                <c:pt idx="26">
                  <c:v>-0.0506848093363253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-0.0379046896237167</c:v>
                </c:pt>
                <c:pt idx="6">
                  <c:v>-0.0471188618587553</c:v>
                </c:pt>
                <c:pt idx="7">
                  <c:v>-0.0382758203872642</c:v>
                </c:pt>
                <c:pt idx="8">
                  <c:v>-0.0420010858859363</c:v>
                </c:pt>
                <c:pt idx="9">
                  <c:v>-0.0449155809122933</c:v>
                </c:pt>
                <c:pt idx="10">
                  <c:v>-0.0464679231405223</c:v>
                </c:pt>
                <c:pt idx="11">
                  <c:v>-0.0482390243426854</c:v>
                </c:pt>
                <c:pt idx="12">
                  <c:v>-0.0505433915791616</c:v>
                </c:pt>
                <c:pt idx="13">
                  <c:v>-0.0525652741294157</c:v>
                </c:pt>
                <c:pt idx="14">
                  <c:v>-0.0535262549644825</c:v>
                </c:pt>
                <c:pt idx="15">
                  <c:v>-0.0529777951019891</c:v>
                </c:pt>
                <c:pt idx="16">
                  <c:v>-0.0513266497916457</c:v>
                </c:pt>
                <c:pt idx="17">
                  <c:v>-0.0506975004623759</c:v>
                </c:pt>
                <c:pt idx="18">
                  <c:v>-0.0500883252300488</c:v>
                </c:pt>
                <c:pt idx="19">
                  <c:v>-0.0485094024213755</c:v>
                </c:pt>
                <c:pt idx="20">
                  <c:v>-0.0481933273097747</c:v>
                </c:pt>
                <c:pt idx="21">
                  <c:v>-0.0465682897831848</c:v>
                </c:pt>
                <c:pt idx="22">
                  <c:v>-0.0444328932729726</c:v>
                </c:pt>
                <c:pt idx="23">
                  <c:v>-0.0434174295633246</c:v>
                </c:pt>
                <c:pt idx="24">
                  <c:v>-0.042706626155244</c:v>
                </c:pt>
                <c:pt idx="25">
                  <c:v>-0.0410467617635174</c:v>
                </c:pt>
                <c:pt idx="26">
                  <c:v>-0.0399618944848996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-0.0328368529053518</c:v>
                </c:pt>
                <c:pt idx="3">
                  <c:v>-0.0370800402140634</c:v>
                </c:pt>
                <c:pt idx="4">
                  <c:v>-0.0377885224575694</c:v>
                </c:pt>
                <c:pt idx="5">
                  <c:v>-0.0387698546571102</c:v>
                </c:pt>
                <c:pt idx="6">
                  <c:v>-0.0484792276773491</c:v>
                </c:pt>
                <c:pt idx="7">
                  <c:v>-0.0399131651891282</c:v>
                </c:pt>
                <c:pt idx="8">
                  <c:v>-0.044067128227869</c:v>
                </c:pt>
                <c:pt idx="9">
                  <c:v>-0.0473852296636442</c:v>
                </c:pt>
                <c:pt idx="10">
                  <c:v>-0.0494367261777349</c:v>
                </c:pt>
                <c:pt idx="11">
                  <c:v>-0.0522242182680856</c:v>
                </c:pt>
                <c:pt idx="12">
                  <c:v>-0.0560396945535561</c:v>
                </c:pt>
                <c:pt idx="13">
                  <c:v>-0.0591638820521645</c:v>
                </c:pt>
                <c:pt idx="14">
                  <c:v>-0.0616065303686284</c:v>
                </c:pt>
                <c:pt idx="15">
                  <c:v>-0.0624093607976857</c:v>
                </c:pt>
                <c:pt idx="16">
                  <c:v>-0.061598924218118</c:v>
                </c:pt>
                <c:pt idx="17">
                  <c:v>-0.061789850421603</c:v>
                </c:pt>
                <c:pt idx="18">
                  <c:v>-0.0620315407943893</c:v>
                </c:pt>
                <c:pt idx="19">
                  <c:v>-0.0612758599117388</c:v>
                </c:pt>
                <c:pt idx="20">
                  <c:v>-0.0619635038208258</c:v>
                </c:pt>
                <c:pt idx="21">
                  <c:v>-0.0615393156992886</c:v>
                </c:pt>
                <c:pt idx="22">
                  <c:v>-0.0602371419374768</c:v>
                </c:pt>
                <c:pt idx="23">
                  <c:v>-0.0604143413681655</c:v>
                </c:pt>
                <c:pt idx="24">
                  <c:v>-0.0604831267613992</c:v>
                </c:pt>
                <c:pt idx="25">
                  <c:v>-0.0596094444204183</c:v>
                </c:pt>
                <c:pt idx="26">
                  <c:v>-0.0595283891167583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-0.0378593662635754</c:v>
                </c:pt>
                <c:pt idx="6">
                  <c:v>-0.0465727191245399</c:v>
                </c:pt>
                <c:pt idx="7">
                  <c:v>-0.0397273239480288</c:v>
                </c:pt>
                <c:pt idx="8">
                  <c:v>-0.0432337828937524</c:v>
                </c:pt>
                <c:pt idx="9">
                  <c:v>-0.0466989298371951</c:v>
                </c:pt>
                <c:pt idx="10">
                  <c:v>-0.0487535503249813</c:v>
                </c:pt>
                <c:pt idx="11">
                  <c:v>-0.0485504116716353</c:v>
                </c:pt>
                <c:pt idx="12">
                  <c:v>-0.0509894424297689</c:v>
                </c:pt>
                <c:pt idx="13">
                  <c:v>-0.0528621563319414</c:v>
                </c:pt>
                <c:pt idx="14">
                  <c:v>-0.0517937247685841</c:v>
                </c:pt>
                <c:pt idx="15">
                  <c:v>-0.0502117022496441</c:v>
                </c:pt>
                <c:pt idx="16">
                  <c:v>-0.0473841835368098</c:v>
                </c:pt>
                <c:pt idx="17">
                  <c:v>-0.0449254047261761</c:v>
                </c:pt>
                <c:pt idx="18">
                  <c:v>-0.042713595190982</c:v>
                </c:pt>
                <c:pt idx="19">
                  <c:v>-0.040094121533875</c:v>
                </c:pt>
                <c:pt idx="20">
                  <c:v>-0.0371065781884123</c:v>
                </c:pt>
                <c:pt idx="21">
                  <c:v>-0.0344514046843649</c:v>
                </c:pt>
                <c:pt idx="22">
                  <c:v>-0.0321757965759497</c:v>
                </c:pt>
                <c:pt idx="23">
                  <c:v>-0.0304634745881405</c:v>
                </c:pt>
                <c:pt idx="24">
                  <c:v>-0.0284172830976143</c:v>
                </c:pt>
                <c:pt idx="25">
                  <c:v>-0.0270568901371607</c:v>
                </c:pt>
                <c:pt idx="26">
                  <c:v>-0.0256399057377359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-0.0377885224575694</c:v>
                </c:pt>
                <c:pt idx="5">
                  <c:v>-0.0387245312969689</c:v>
                </c:pt>
                <c:pt idx="6">
                  <c:v>-0.0479270287515472</c:v>
                </c:pt>
                <c:pt idx="7">
                  <c:v>-0.0414152549865416</c:v>
                </c:pt>
                <c:pt idx="8">
                  <c:v>-0.0454060413093372</c:v>
                </c:pt>
                <c:pt idx="9">
                  <c:v>-0.0493168668475721</c:v>
                </c:pt>
                <c:pt idx="10">
                  <c:v>-0.0518078110553908</c:v>
                </c:pt>
                <c:pt idx="11">
                  <c:v>-0.0526645126357165</c:v>
                </c:pt>
                <c:pt idx="12">
                  <c:v>-0.0567151481777698</c:v>
                </c:pt>
                <c:pt idx="13">
                  <c:v>-0.0597988301490945</c:v>
                </c:pt>
                <c:pt idx="14">
                  <c:v>-0.0598750315448267</c:v>
                </c:pt>
                <c:pt idx="15">
                  <c:v>-0.0593670447629134</c:v>
                </c:pt>
                <c:pt idx="16">
                  <c:v>-0.0573857699044337</c:v>
                </c:pt>
                <c:pt idx="17">
                  <c:v>-0.0558986762596765</c:v>
                </c:pt>
                <c:pt idx="18">
                  <c:v>-0.0547922562948122</c:v>
                </c:pt>
                <c:pt idx="19">
                  <c:v>-0.0533315178891481</c:v>
                </c:pt>
                <c:pt idx="20">
                  <c:v>-0.0514044906573884</c:v>
                </c:pt>
                <c:pt idx="21">
                  <c:v>-0.0496338345455409</c:v>
                </c:pt>
                <c:pt idx="22">
                  <c:v>-0.0479007248243768</c:v>
                </c:pt>
                <c:pt idx="23">
                  <c:v>-0.046834382386691</c:v>
                </c:pt>
                <c:pt idx="24">
                  <c:v>-0.0454659403078676</c:v>
                </c:pt>
                <c:pt idx="25">
                  <c:v>-0.045003609260399</c:v>
                </c:pt>
                <c:pt idx="26">
                  <c:v>-0.044154065609196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866611"/>
        <c:axId val="11726868"/>
      </c:lineChart>
      <c:catAx>
        <c:axId val="448666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726868"/>
        <c:crosses val="autoZero"/>
        <c:auto val="1"/>
        <c:lblAlgn val="ctr"/>
        <c:lblOffset val="100"/>
      </c:catAx>
      <c:valAx>
        <c:axId val="11726868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8666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-0.0328930718673194</c:v>
                </c:pt>
                <c:pt idx="24">
                  <c:v>-0.0327968849329026</c:v>
                </c:pt>
                <c:pt idx="25">
                  <c:v>-0.0365372181621095</c:v>
                </c:pt>
                <c:pt idx="26">
                  <c:v>-0.0368373483724276</c:v>
                </c:pt>
                <c:pt idx="27">
                  <c:v>-0.0378595109211102</c:v>
                </c:pt>
                <c:pt idx="28">
                  <c:v>-0.0469132720679379</c:v>
                </c:pt>
                <c:pt idx="29">
                  <c:v>-0.0379438982116727</c:v>
                </c:pt>
                <c:pt idx="30">
                  <c:v>-0.0429565544171411</c:v>
                </c:pt>
                <c:pt idx="31">
                  <c:v>-0.0459314403356703</c:v>
                </c:pt>
                <c:pt idx="32">
                  <c:v>-0.047384264136589</c:v>
                </c:pt>
                <c:pt idx="33">
                  <c:v>-0.047409645289281</c:v>
                </c:pt>
                <c:pt idx="34">
                  <c:v>-0.0485530259660859</c:v>
                </c:pt>
                <c:pt idx="35">
                  <c:v>-0.0499192750536377</c:v>
                </c:pt>
                <c:pt idx="36">
                  <c:v>-0.0501658780254174</c:v>
                </c:pt>
                <c:pt idx="37">
                  <c:v>-0.0492767069715751</c:v>
                </c:pt>
                <c:pt idx="38">
                  <c:v>-0.0477640626731156</c:v>
                </c:pt>
                <c:pt idx="39">
                  <c:v>-0.0466190691008133</c:v>
                </c:pt>
                <c:pt idx="40">
                  <c:v>-0.0443464874463922</c:v>
                </c:pt>
                <c:pt idx="41">
                  <c:v>-0.0428668182936063</c:v>
                </c:pt>
                <c:pt idx="42">
                  <c:v>-0.0413368196204343</c:v>
                </c:pt>
                <c:pt idx="43">
                  <c:v>-0.0390908143170737</c:v>
                </c:pt>
                <c:pt idx="44">
                  <c:v>-0.0363851638990003</c:v>
                </c:pt>
                <c:pt idx="45">
                  <c:v>-0.035073050131718</c:v>
                </c:pt>
                <c:pt idx="46">
                  <c:v>-0.0338098699240826</c:v>
                </c:pt>
                <c:pt idx="47">
                  <c:v>-0.0339829860203706</c:v>
                </c:pt>
                <c:pt idx="48">
                  <c:v>-0.0322948048987513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-0.0328368529053518</c:v>
                </c:pt>
                <c:pt idx="25">
                  <c:v>-0.0370800402140634</c:v>
                </c:pt>
                <c:pt idx="26">
                  <c:v>-0.0377885224575694</c:v>
                </c:pt>
                <c:pt idx="27">
                  <c:v>-0.0387246759545038</c:v>
                </c:pt>
                <c:pt idx="28">
                  <c:v>-0.0482738781848966</c:v>
                </c:pt>
                <c:pt idx="29">
                  <c:v>-0.0395829171407927</c:v>
                </c:pt>
                <c:pt idx="30">
                  <c:v>-0.0450336829695326</c:v>
                </c:pt>
                <c:pt idx="31">
                  <c:v>-0.0484385356749414</c:v>
                </c:pt>
                <c:pt idx="32">
                  <c:v>-0.0503900715893585</c:v>
                </c:pt>
                <c:pt idx="33">
                  <c:v>-0.0515168548356728</c:v>
                </c:pt>
                <c:pt idx="34">
                  <c:v>-0.0541230128409801</c:v>
                </c:pt>
                <c:pt idx="35">
                  <c:v>-0.0566075512631907</c:v>
                </c:pt>
                <c:pt idx="36">
                  <c:v>-0.0580231844439774</c:v>
                </c:pt>
                <c:pt idx="37">
                  <c:v>-0.0582999758273408</c:v>
                </c:pt>
                <c:pt idx="38">
                  <c:v>-0.0574549097869641</c:v>
                </c:pt>
                <c:pt idx="39">
                  <c:v>-0.0568914975758536</c:v>
                </c:pt>
                <c:pt idx="40">
                  <c:v>-0.0556784379172221</c:v>
                </c:pt>
                <c:pt idx="41">
                  <c:v>-0.0553049541289468</c:v>
                </c:pt>
                <c:pt idx="42">
                  <c:v>-0.0545790148928972</c:v>
                </c:pt>
                <c:pt idx="43">
                  <c:v>-0.0531523984677633</c:v>
                </c:pt>
                <c:pt idx="44">
                  <c:v>-0.0514338057127582</c:v>
                </c:pt>
                <c:pt idx="45">
                  <c:v>-0.0509594657230547</c:v>
                </c:pt>
                <c:pt idx="46">
                  <c:v>-0.0502493625847543</c:v>
                </c:pt>
                <c:pt idx="47">
                  <c:v>-0.0514173370124211</c:v>
                </c:pt>
                <c:pt idx="48">
                  <c:v>-0.0506848093363253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-0.0379046896237167</c:v>
                </c:pt>
                <c:pt idx="28">
                  <c:v>-0.0471188618587553</c:v>
                </c:pt>
                <c:pt idx="29">
                  <c:v>-0.0382758203872642</c:v>
                </c:pt>
                <c:pt idx="30">
                  <c:v>-0.0420010858859363</c:v>
                </c:pt>
                <c:pt idx="31">
                  <c:v>-0.0449155809122933</c:v>
                </c:pt>
                <c:pt idx="32">
                  <c:v>-0.0464679231405223</c:v>
                </c:pt>
                <c:pt idx="33">
                  <c:v>-0.0482390243426854</c:v>
                </c:pt>
                <c:pt idx="34">
                  <c:v>-0.0505433915791616</c:v>
                </c:pt>
                <c:pt idx="35">
                  <c:v>-0.0525652741294157</c:v>
                </c:pt>
                <c:pt idx="36">
                  <c:v>-0.0535262549644825</c:v>
                </c:pt>
                <c:pt idx="37">
                  <c:v>-0.0529777951019891</c:v>
                </c:pt>
                <c:pt idx="38">
                  <c:v>-0.0513266497916457</c:v>
                </c:pt>
                <c:pt idx="39">
                  <c:v>-0.0506975004623759</c:v>
                </c:pt>
                <c:pt idx="40">
                  <c:v>-0.0500883252300488</c:v>
                </c:pt>
                <c:pt idx="41">
                  <c:v>-0.0485094024213755</c:v>
                </c:pt>
                <c:pt idx="42">
                  <c:v>-0.0481933273097747</c:v>
                </c:pt>
                <c:pt idx="43">
                  <c:v>-0.0465682897831848</c:v>
                </c:pt>
                <c:pt idx="44">
                  <c:v>-0.0444328932729726</c:v>
                </c:pt>
                <c:pt idx="45">
                  <c:v>-0.0434174295633246</c:v>
                </c:pt>
                <c:pt idx="46">
                  <c:v>-0.042706626155244</c:v>
                </c:pt>
                <c:pt idx="47">
                  <c:v>-0.0410467617635174</c:v>
                </c:pt>
                <c:pt idx="48">
                  <c:v>-0.0399618944848996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-0.0377885224575694</c:v>
                </c:pt>
                <c:pt idx="27">
                  <c:v>-0.0387698546571102</c:v>
                </c:pt>
                <c:pt idx="28">
                  <c:v>-0.0484792276773491</c:v>
                </c:pt>
                <c:pt idx="29">
                  <c:v>-0.0399131651891282</c:v>
                </c:pt>
                <c:pt idx="30">
                  <c:v>-0.044067128227869</c:v>
                </c:pt>
                <c:pt idx="31">
                  <c:v>-0.0473852296636442</c:v>
                </c:pt>
                <c:pt idx="32">
                  <c:v>-0.0494367261777349</c:v>
                </c:pt>
                <c:pt idx="33">
                  <c:v>-0.0522242182680856</c:v>
                </c:pt>
                <c:pt idx="34">
                  <c:v>-0.0560396945535561</c:v>
                </c:pt>
                <c:pt idx="35">
                  <c:v>-0.0591638820521645</c:v>
                </c:pt>
                <c:pt idx="36">
                  <c:v>-0.0616065303686284</c:v>
                </c:pt>
                <c:pt idx="37">
                  <c:v>-0.0624093607976857</c:v>
                </c:pt>
                <c:pt idx="38">
                  <c:v>-0.061598924218118</c:v>
                </c:pt>
                <c:pt idx="39">
                  <c:v>-0.061789850421603</c:v>
                </c:pt>
                <c:pt idx="40">
                  <c:v>-0.0620315407943893</c:v>
                </c:pt>
                <c:pt idx="41">
                  <c:v>-0.0612758599117388</c:v>
                </c:pt>
                <c:pt idx="42">
                  <c:v>-0.0619635038208258</c:v>
                </c:pt>
                <c:pt idx="43">
                  <c:v>-0.0615393156992886</c:v>
                </c:pt>
                <c:pt idx="44">
                  <c:v>-0.0602371419374768</c:v>
                </c:pt>
                <c:pt idx="45">
                  <c:v>-0.0604143413681655</c:v>
                </c:pt>
                <c:pt idx="46">
                  <c:v>-0.0604831267613992</c:v>
                </c:pt>
                <c:pt idx="47">
                  <c:v>-0.0596094444204183</c:v>
                </c:pt>
                <c:pt idx="48">
                  <c:v>-0.0595283891167583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-0.0378593662635754</c:v>
                </c:pt>
                <c:pt idx="28">
                  <c:v>-0.0465727191245399</c:v>
                </c:pt>
                <c:pt idx="29">
                  <c:v>-0.0397273239480288</c:v>
                </c:pt>
                <c:pt idx="30">
                  <c:v>-0.0432337828937524</c:v>
                </c:pt>
                <c:pt idx="31">
                  <c:v>-0.0466989298371951</c:v>
                </c:pt>
                <c:pt idx="32">
                  <c:v>-0.0487535503249813</c:v>
                </c:pt>
                <c:pt idx="33">
                  <c:v>-0.0485504116716353</c:v>
                </c:pt>
                <c:pt idx="34">
                  <c:v>-0.0509894424297689</c:v>
                </c:pt>
                <c:pt idx="35">
                  <c:v>-0.0528621563319414</c:v>
                </c:pt>
                <c:pt idx="36">
                  <c:v>-0.0517937247685841</c:v>
                </c:pt>
                <c:pt idx="37">
                  <c:v>-0.0502117022496441</c:v>
                </c:pt>
                <c:pt idx="38">
                  <c:v>-0.0473841835368098</c:v>
                </c:pt>
                <c:pt idx="39">
                  <c:v>-0.0449254047261761</c:v>
                </c:pt>
                <c:pt idx="40">
                  <c:v>-0.042713595190982</c:v>
                </c:pt>
                <c:pt idx="41">
                  <c:v>-0.040094121533875</c:v>
                </c:pt>
                <c:pt idx="42">
                  <c:v>-0.0371065781884123</c:v>
                </c:pt>
                <c:pt idx="43">
                  <c:v>-0.0344514046843649</c:v>
                </c:pt>
                <c:pt idx="44">
                  <c:v>-0.0321757965759497</c:v>
                </c:pt>
                <c:pt idx="45">
                  <c:v>-0.0304634745881405</c:v>
                </c:pt>
                <c:pt idx="46">
                  <c:v>-0.0284172830976143</c:v>
                </c:pt>
                <c:pt idx="47">
                  <c:v>-0.0270568901371607</c:v>
                </c:pt>
                <c:pt idx="48">
                  <c:v>-0.0256399057377359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-0.0377885224575694</c:v>
                </c:pt>
                <c:pt idx="27">
                  <c:v>-0.0387245312969689</c:v>
                </c:pt>
                <c:pt idx="28">
                  <c:v>-0.0479270287515472</c:v>
                </c:pt>
                <c:pt idx="29">
                  <c:v>-0.0414152549865416</c:v>
                </c:pt>
                <c:pt idx="30">
                  <c:v>-0.0454060413093372</c:v>
                </c:pt>
                <c:pt idx="31">
                  <c:v>-0.0493168668475721</c:v>
                </c:pt>
                <c:pt idx="32">
                  <c:v>-0.0518078110553908</c:v>
                </c:pt>
                <c:pt idx="33">
                  <c:v>-0.0526645126357165</c:v>
                </c:pt>
                <c:pt idx="34">
                  <c:v>-0.0567151481777698</c:v>
                </c:pt>
                <c:pt idx="35">
                  <c:v>-0.0597988301490945</c:v>
                </c:pt>
                <c:pt idx="36">
                  <c:v>-0.0598750315448267</c:v>
                </c:pt>
                <c:pt idx="37">
                  <c:v>-0.0593670447629134</c:v>
                </c:pt>
                <c:pt idx="38">
                  <c:v>-0.0573857699044337</c:v>
                </c:pt>
                <c:pt idx="39">
                  <c:v>-0.0558986762596765</c:v>
                </c:pt>
                <c:pt idx="40">
                  <c:v>-0.0547922562948122</c:v>
                </c:pt>
                <c:pt idx="41">
                  <c:v>-0.0533315178891481</c:v>
                </c:pt>
                <c:pt idx="42">
                  <c:v>-0.0514044906573884</c:v>
                </c:pt>
                <c:pt idx="43">
                  <c:v>-0.0496338345455409</c:v>
                </c:pt>
                <c:pt idx="44">
                  <c:v>-0.0479007248243768</c:v>
                </c:pt>
                <c:pt idx="45">
                  <c:v>-0.046834382386691</c:v>
                </c:pt>
                <c:pt idx="46">
                  <c:v>-0.0454659403078676</c:v>
                </c:pt>
                <c:pt idx="47">
                  <c:v>-0.045003609260399</c:v>
                </c:pt>
                <c:pt idx="48">
                  <c:v>-0.044154065609196</c:v>
                </c:pt>
              </c:numCache>
            </c:numRef>
          </c:yVal>
          <c:smooth val="0"/>
        </c:ser>
        <c:axId val="62828981"/>
        <c:axId val="21256312"/>
      </c:scatterChart>
      <c:valAx>
        <c:axId val="6282898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1256312"/>
        <c:crosses val="autoZero"/>
        <c:crossBetween val="midCat"/>
      </c:valAx>
      <c:valAx>
        <c:axId val="212563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2828981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-0.0116513100764572</c:v>
                </c:pt>
                <c:pt idx="25">
                  <c:v>-0.0153813483661032</c:v>
                </c:pt>
                <c:pt idx="26">
                  <c:v>-0.0181552597891607</c:v>
                </c:pt>
                <c:pt idx="27">
                  <c:v>-0.00941408774439181</c:v>
                </c:pt>
                <c:pt idx="28">
                  <c:v>-0.0135283679247231</c:v>
                </c:pt>
                <c:pt idx="29">
                  <c:v>-0.0225821290715508</c:v>
                </c:pt>
                <c:pt idx="30">
                  <c:v>-0.0136127552152856</c:v>
                </c:pt>
                <c:pt idx="31">
                  <c:v>-0.018625411420754</c:v>
                </c:pt>
                <c:pt idx="32">
                  <c:v>-0.0216002973392832</c:v>
                </c:pt>
                <c:pt idx="33">
                  <c:v>-0.0230531211402019</c:v>
                </c:pt>
                <c:pt idx="34">
                  <c:v>-0.0230785022928939</c:v>
                </c:pt>
                <c:pt idx="35">
                  <c:v>-0.0242218829696988</c:v>
                </c:pt>
                <c:pt idx="36">
                  <c:v>-0.0255881320572506</c:v>
                </c:pt>
                <c:pt idx="37">
                  <c:v>-0.0258347350290303</c:v>
                </c:pt>
                <c:pt idx="38">
                  <c:v>-0.024945563975188</c:v>
                </c:pt>
                <c:pt idx="39">
                  <c:v>-0.0234329196767285</c:v>
                </c:pt>
                <c:pt idx="40">
                  <c:v>-0.0222879261044262</c:v>
                </c:pt>
                <c:pt idx="41">
                  <c:v>-0.0200153444500051</c:v>
                </c:pt>
                <c:pt idx="42">
                  <c:v>-0.0185356752972192</c:v>
                </c:pt>
                <c:pt idx="43">
                  <c:v>-0.0170056766240472</c:v>
                </c:pt>
                <c:pt idx="44">
                  <c:v>-0.0147596713206866</c:v>
                </c:pt>
                <c:pt idx="45">
                  <c:v>-0.0120540209026132</c:v>
                </c:pt>
                <c:pt idx="46">
                  <c:v>-0.0107419071353309</c:v>
                </c:pt>
                <c:pt idx="47">
                  <c:v>-0.00947872692769548</c:v>
                </c:pt>
                <c:pt idx="48">
                  <c:v>-0.00965184302398348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-0.0116513100764572</c:v>
                </c:pt>
                <c:pt idx="25">
                  <c:v>-0.0192253939599371</c:v>
                </c:pt>
                <c:pt idx="26">
                  <c:v>-0.0260235820966923</c:v>
                </c:pt>
                <c:pt idx="27">
                  <c:v>-0.0219082556996054</c:v>
                </c:pt>
                <c:pt idx="28">
                  <c:v>-0.0262632888618606</c:v>
                </c:pt>
                <c:pt idx="29">
                  <c:v>-0.0339576365971857</c:v>
                </c:pt>
                <c:pt idx="30">
                  <c:v>-0.0254975554655551</c:v>
                </c:pt>
                <c:pt idx="31">
                  <c:v>-0.0306725632956449</c:v>
                </c:pt>
                <c:pt idx="32">
                  <c:v>-0.0338287048239427</c:v>
                </c:pt>
                <c:pt idx="33">
                  <c:v>-0.0356475261176078</c:v>
                </c:pt>
                <c:pt idx="34">
                  <c:v>-0.0366681159008672</c:v>
                </c:pt>
                <c:pt idx="35">
                  <c:v>-0.0379843969551987</c:v>
                </c:pt>
                <c:pt idx="36">
                  <c:v>-0.0404689353774093</c:v>
                </c:pt>
                <c:pt idx="37">
                  <c:v>-0.041884568558196</c:v>
                </c:pt>
                <c:pt idx="38">
                  <c:v>-0.0421613599415594</c:v>
                </c:pt>
                <c:pt idx="39">
                  <c:v>-0.0413162939011827</c:v>
                </c:pt>
                <c:pt idx="40">
                  <c:v>-0.0407528816900722</c:v>
                </c:pt>
                <c:pt idx="41">
                  <c:v>-0.0395398220314407</c:v>
                </c:pt>
                <c:pt idx="42">
                  <c:v>-0.0391663382431654</c:v>
                </c:pt>
                <c:pt idx="43">
                  <c:v>-0.0384403990071158</c:v>
                </c:pt>
                <c:pt idx="44">
                  <c:v>-0.0370137825819819</c:v>
                </c:pt>
                <c:pt idx="45">
                  <c:v>-0.0352951898269768</c:v>
                </c:pt>
                <c:pt idx="46">
                  <c:v>-0.0348208498372733</c:v>
                </c:pt>
                <c:pt idx="47">
                  <c:v>-0.0341107466989729</c:v>
                </c:pt>
                <c:pt idx="48">
                  <c:v>-0.0352787211266397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9">
                  <c:v>-0.0227877188623682</c:v>
                </c:pt>
                <c:pt idx="30">
                  <c:v>-0.0139446773908771</c:v>
                </c:pt>
                <c:pt idx="31">
                  <c:v>-0.0176699428895492</c:v>
                </c:pt>
                <c:pt idx="32">
                  <c:v>-0.0205844379159062</c:v>
                </c:pt>
                <c:pt idx="33">
                  <c:v>-0.0221367801441352</c:v>
                </c:pt>
                <c:pt idx="34">
                  <c:v>-0.0239078813462983</c:v>
                </c:pt>
                <c:pt idx="35">
                  <c:v>-0.0262122485827745</c:v>
                </c:pt>
                <c:pt idx="36">
                  <c:v>-0.0282341311330286</c:v>
                </c:pt>
                <c:pt idx="37">
                  <c:v>-0.0291951119680954</c:v>
                </c:pt>
                <c:pt idx="38">
                  <c:v>-0.028646652105602</c:v>
                </c:pt>
                <c:pt idx="39">
                  <c:v>-0.0269955067952586</c:v>
                </c:pt>
                <c:pt idx="40">
                  <c:v>-0.0263663574659888</c:v>
                </c:pt>
                <c:pt idx="41">
                  <c:v>-0.0257571822336617</c:v>
                </c:pt>
                <c:pt idx="42">
                  <c:v>-0.0241782594249884</c:v>
                </c:pt>
                <c:pt idx="43">
                  <c:v>-0.0238621843133876</c:v>
                </c:pt>
                <c:pt idx="44">
                  <c:v>-0.0222371467867977</c:v>
                </c:pt>
                <c:pt idx="45">
                  <c:v>-0.0201017502765855</c:v>
                </c:pt>
                <c:pt idx="46">
                  <c:v>-0.0190862865669375</c:v>
                </c:pt>
                <c:pt idx="47">
                  <c:v>-0.0183754831588569</c:v>
                </c:pt>
                <c:pt idx="48">
                  <c:v>-0.0167156187671303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-0.0341629860896383</c:v>
                </c:pt>
                <c:pt idx="30">
                  <c:v>-0.0258278035138906</c:v>
                </c:pt>
                <c:pt idx="31">
                  <c:v>-0.0297060085539813</c:v>
                </c:pt>
                <c:pt idx="32">
                  <c:v>-0.0327753988126455</c:v>
                </c:pt>
                <c:pt idx="33">
                  <c:v>-0.0346941807059842</c:v>
                </c:pt>
                <c:pt idx="34">
                  <c:v>-0.03737547933328</c:v>
                </c:pt>
                <c:pt idx="35">
                  <c:v>-0.0399010786677747</c:v>
                </c:pt>
                <c:pt idx="36">
                  <c:v>-0.0430252661663831</c:v>
                </c:pt>
                <c:pt idx="37">
                  <c:v>-0.045467914482847</c:v>
                </c:pt>
                <c:pt idx="38">
                  <c:v>-0.0462707449119043</c:v>
                </c:pt>
                <c:pt idx="39">
                  <c:v>-0.0454603083323367</c:v>
                </c:pt>
                <c:pt idx="40">
                  <c:v>-0.0456512345358216</c:v>
                </c:pt>
                <c:pt idx="41">
                  <c:v>-0.0458929249086079</c:v>
                </c:pt>
                <c:pt idx="42">
                  <c:v>-0.0451372440259574</c:v>
                </c:pt>
                <c:pt idx="43">
                  <c:v>-0.0458248879350444</c:v>
                </c:pt>
                <c:pt idx="44">
                  <c:v>-0.0454006998135072</c:v>
                </c:pt>
                <c:pt idx="45">
                  <c:v>-0.0440985260516954</c:v>
                </c:pt>
                <c:pt idx="46">
                  <c:v>-0.0442757254823842</c:v>
                </c:pt>
                <c:pt idx="47">
                  <c:v>-0.0443445108756178</c:v>
                </c:pt>
                <c:pt idx="48">
                  <c:v>-0.043470828534637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9">
                  <c:v>-0.0222415761281528</c:v>
                </c:pt>
                <c:pt idx="30">
                  <c:v>-0.0153961809516417</c:v>
                </c:pt>
                <c:pt idx="31">
                  <c:v>-0.0189026398973653</c:v>
                </c:pt>
                <c:pt idx="32">
                  <c:v>-0.022367786840808</c:v>
                </c:pt>
                <c:pt idx="33">
                  <c:v>-0.0244224073285942</c:v>
                </c:pt>
                <c:pt idx="34">
                  <c:v>-0.0242192686752482</c:v>
                </c:pt>
                <c:pt idx="35">
                  <c:v>-0.0266582994333818</c:v>
                </c:pt>
                <c:pt idx="36">
                  <c:v>-0.0285310133355543</c:v>
                </c:pt>
                <c:pt idx="37">
                  <c:v>-0.027462581772197</c:v>
                </c:pt>
                <c:pt idx="38">
                  <c:v>-0.025880559253257</c:v>
                </c:pt>
                <c:pt idx="39">
                  <c:v>-0.0230530405404227</c:v>
                </c:pt>
                <c:pt idx="40">
                  <c:v>-0.020594261729789</c:v>
                </c:pt>
                <c:pt idx="41">
                  <c:v>-0.0183824521945949</c:v>
                </c:pt>
                <c:pt idx="42">
                  <c:v>-0.0157629785374879</c:v>
                </c:pt>
                <c:pt idx="43">
                  <c:v>-0.0127754351920252</c:v>
                </c:pt>
                <c:pt idx="44">
                  <c:v>-0.0101202616879778</c:v>
                </c:pt>
                <c:pt idx="45">
                  <c:v>-0.00784465357956258</c:v>
                </c:pt>
                <c:pt idx="46">
                  <c:v>-0.00613233159175338</c:v>
                </c:pt>
                <c:pt idx="47">
                  <c:v>-0.00408614010122718</c:v>
                </c:pt>
                <c:pt idx="48">
                  <c:v>-0.00272574714077358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-0.0336107871638363</c:v>
                </c:pt>
                <c:pt idx="30">
                  <c:v>-0.027329893311304</c:v>
                </c:pt>
                <c:pt idx="31">
                  <c:v>-0.0310449216354495</c:v>
                </c:pt>
                <c:pt idx="32">
                  <c:v>-0.0347070359965734</c:v>
                </c:pt>
                <c:pt idx="33">
                  <c:v>-0.0370652655836401</c:v>
                </c:pt>
                <c:pt idx="34">
                  <c:v>-0.0378157737009109</c:v>
                </c:pt>
                <c:pt idx="35">
                  <c:v>-0.0405765322919884</c:v>
                </c:pt>
                <c:pt idx="36">
                  <c:v>-0.0436602142633131</c:v>
                </c:pt>
                <c:pt idx="37">
                  <c:v>-0.0437364156590454</c:v>
                </c:pt>
                <c:pt idx="38">
                  <c:v>-0.0432284288771321</c:v>
                </c:pt>
                <c:pt idx="39">
                  <c:v>-0.0412471540186523</c:v>
                </c:pt>
                <c:pt idx="40">
                  <c:v>-0.0397600603738951</c:v>
                </c:pt>
                <c:pt idx="41">
                  <c:v>-0.0386536404090308</c:v>
                </c:pt>
                <c:pt idx="42">
                  <c:v>-0.0371929020033667</c:v>
                </c:pt>
                <c:pt idx="43">
                  <c:v>-0.035265874771607</c:v>
                </c:pt>
                <c:pt idx="44">
                  <c:v>-0.0334952186597595</c:v>
                </c:pt>
                <c:pt idx="45">
                  <c:v>-0.0317621089385954</c:v>
                </c:pt>
                <c:pt idx="46">
                  <c:v>-0.0306957665009097</c:v>
                </c:pt>
                <c:pt idx="47">
                  <c:v>-0.0293273244220862</c:v>
                </c:pt>
                <c:pt idx="48">
                  <c:v>-0.0288649933746176</c:v>
                </c:pt>
              </c:numCache>
            </c:numRef>
          </c:yVal>
          <c:smooth val="0"/>
        </c:ser>
        <c:axId val="12480161"/>
        <c:axId val="94748703"/>
      </c:scatterChart>
      <c:valAx>
        <c:axId val="1248016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748703"/>
        <c:crosses val="autoZero"/>
        <c:crossBetween val="midCat"/>
      </c:valAx>
      <c:valAx>
        <c:axId val="947487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480161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result'!$C$147:$C$147</c:f>
              <c:strCache>
                <c:ptCount val="1"/>
                <c:pt idx="0">
                  <c:v>1.13%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-0.0107339784194634</c:v>
                </c:pt>
                <c:pt idx="3">
                  <c:v>-0.0120915600774794</c:v>
                </c:pt>
                <c:pt idx="4">
                  <c:v>-0.0155187056640414</c:v>
                </c:pt>
                <c:pt idx="5">
                  <c:v>-0.0143643444472167</c:v>
                </c:pt>
                <c:pt idx="6">
                  <c:v>-0.0136316720467758</c:v>
                </c:pt>
                <c:pt idx="7">
                  <c:v>-0.014690419356209</c:v>
                </c:pt>
                <c:pt idx="8">
                  <c:v>-0.0131582768361574</c:v>
                </c:pt>
                <c:pt idx="9">
                  <c:v>-0.0138906150913895</c:v>
                </c:pt>
                <c:pt idx="10">
                  <c:v>-0.0144748449679638</c:v>
                </c:pt>
                <c:pt idx="11">
                  <c:v>-0.0147160870526894</c:v>
                </c:pt>
                <c:pt idx="12">
                  <c:v>-0.0147654162124748</c:v>
                </c:pt>
                <c:pt idx="13">
                  <c:v>-0.0149616787699903</c:v>
                </c:pt>
                <c:pt idx="14">
                  <c:v>-0.0152045903103431</c:v>
                </c:pt>
                <c:pt idx="15">
                  <c:v>-0.0152888023582443</c:v>
                </c:pt>
                <c:pt idx="16">
                  <c:v>-0.0150593077933764</c:v>
                </c:pt>
                <c:pt idx="17">
                  <c:v>-0.0146614661841133</c:v>
                </c:pt>
                <c:pt idx="18">
                  <c:v>-0.0142573848543576</c:v>
                </c:pt>
                <c:pt idx="19">
                  <c:v>-0.013822767904231</c:v>
                </c:pt>
                <c:pt idx="20">
                  <c:v>-0.0135302714280542</c:v>
                </c:pt>
                <c:pt idx="21">
                  <c:v>-0.0132470932297025</c:v>
                </c:pt>
                <c:pt idx="22">
                  <c:v>-0.0128581118492787</c:v>
                </c:pt>
                <c:pt idx="23">
                  <c:v>-0.0122437969042739</c:v>
                </c:pt>
                <c:pt idx="24">
                  <c:v>-0.0118592079976103</c:v>
                </c:pt>
                <c:pt idx="25">
                  <c:v>-0.0117233307906312</c:v>
                </c:pt>
                <c:pt idx="26">
                  <c:v>-0.0115900234104464</c:v>
                </c:pt>
              </c:numCache>
            </c:numRef>
          </c:val>
        </c:ser>
        <c:ser>
          <c:idx val="1"/>
          <c:order val="1"/>
          <c:tx>
            <c:strRef>
              <c:f>'Economic result'!$D$147:$D$147</c:f>
              <c:strCache>
                <c:ptCount val="1"/>
                <c:pt idx="0">
                  <c:v>10.41%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-0.0829481034514563</c:v>
                </c:pt>
                <c:pt idx="3">
                  <c:v>-0.0821174703482336</c:v>
                </c:pt>
                <c:pt idx="4">
                  <c:v>-0.0847525809514075</c:v>
                </c:pt>
                <c:pt idx="5">
                  <c:v>-0.0820642873195171</c:v>
                </c:pt>
                <c:pt idx="6">
                  <c:v>-0.0766686586511672</c:v>
                </c:pt>
                <c:pt idx="7">
                  <c:v>-0.0928271572038237</c:v>
                </c:pt>
                <c:pt idx="8">
                  <c:v>-0.0833515732916415</c:v>
                </c:pt>
                <c:pt idx="9">
                  <c:v>-0.0881421346500548</c:v>
                </c:pt>
                <c:pt idx="10">
                  <c:v>-0.0915648653307937</c:v>
                </c:pt>
                <c:pt idx="11">
                  <c:v>-0.0942520834684817</c:v>
                </c:pt>
                <c:pt idx="12">
                  <c:v>-0.0967084096945383</c:v>
                </c:pt>
                <c:pt idx="13">
                  <c:v>-0.0999854378837443</c:v>
                </c:pt>
                <c:pt idx="14">
                  <c:v>-0.102411945903999</c:v>
                </c:pt>
                <c:pt idx="15">
                  <c:v>-0.104090688884669</c:v>
                </c:pt>
                <c:pt idx="16">
                  <c:v>-0.104885462013087</c:v>
                </c:pt>
                <c:pt idx="17">
                  <c:v>-0.104916227639841</c:v>
                </c:pt>
                <c:pt idx="18">
                  <c:v>-0.105012521104441</c:v>
                </c:pt>
                <c:pt idx="19">
                  <c:v>-0.104552487293915</c:v>
                </c:pt>
                <c:pt idx="20">
                  <c:v>-0.104647912918646</c:v>
                </c:pt>
                <c:pt idx="21">
                  <c:v>-0.104471467682816</c:v>
                </c:pt>
                <c:pt idx="22">
                  <c:v>-0.103723270278262</c:v>
                </c:pt>
                <c:pt idx="23">
                  <c:v>-0.10314554632782</c:v>
                </c:pt>
                <c:pt idx="24">
                  <c:v>-0.102993607396193</c:v>
                </c:pt>
                <c:pt idx="25">
                  <c:v>-0.102669497841768</c:v>
                </c:pt>
                <c:pt idx="26">
                  <c:v>-0.104186566354909</c:v>
                </c:pt>
              </c:numCache>
            </c:numRef>
          </c:val>
        </c:ser>
        <c:ser>
          <c:idx val="2"/>
          <c:order val="2"/>
          <c:tx>
            <c:strRef>
              <c:f>'Economic result'!$E$147:$E$147</c:f>
              <c:strCache>
                <c:ptCount val="1"/>
                <c:pt idx="0">
                  <c:v>6.47%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0.0607890100036003</c:v>
                </c:pt>
                <c:pt idx="3">
                  <c:v>0.0613721775203611</c:v>
                </c:pt>
                <c:pt idx="4">
                  <c:v>0.0631912464013855</c:v>
                </c:pt>
                <c:pt idx="5">
                  <c:v>0.0586401093091644</c:v>
                </c:pt>
                <c:pt idx="6">
                  <c:v>0.0515756547434393</c:v>
                </c:pt>
                <c:pt idx="7">
                  <c:v>0.0592436983751362</c:v>
                </c:pt>
                <c:pt idx="8">
                  <c:v>0.0569269329870062</c:v>
                </c:pt>
                <c:pt idx="9">
                  <c:v>0.0569990667719117</c:v>
                </c:pt>
                <c:pt idx="10">
                  <c:v>0.0576011746238161</c:v>
                </c:pt>
                <c:pt idx="11">
                  <c:v>0.0585780989318126</c:v>
                </c:pt>
                <c:pt idx="12">
                  <c:v>0.0599569710713403</c:v>
                </c:pt>
                <c:pt idx="13">
                  <c:v>0.0608241038127545</c:v>
                </c:pt>
                <c:pt idx="14">
                  <c:v>0.0610089849511519</c:v>
                </c:pt>
                <c:pt idx="15">
                  <c:v>0.0613563067989356</c:v>
                </c:pt>
                <c:pt idx="16">
                  <c:v>0.0616447939791229</c:v>
                </c:pt>
                <c:pt idx="17">
                  <c:v>0.0621227840369897</c:v>
                </c:pt>
                <c:pt idx="18">
                  <c:v>0.0623784083829453</c:v>
                </c:pt>
                <c:pt idx="19">
                  <c:v>0.0626968172809243</c:v>
                </c:pt>
                <c:pt idx="20">
                  <c:v>0.0628732302177537</c:v>
                </c:pt>
                <c:pt idx="21">
                  <c:v>0.0631395460196218</c:v>
                </c:pt>
                <c:pt idx="22">
                  <c:v>0.0634289836597774</c:v>
                </c:pt>
                <c:pt idx="23">
                  <c:v>0.0639555375193357</c:v>
                </c:pt>
                <c:pt idx="24">
                  <c:v>0.063893349670749</c:v>
                </c:pt>
                <c:pt idx="25">
                  <c:v>0.0641434660476451</c:v>
                </c:pt>
                <c:pt idx="26">
                  <c:v>0.0643592527529347</c:v>
                </c:pt>
              </c:numCache>
            </c:numRef>
          </c:val>
        </c:ser>
        <c:ser>
          <c:idx val="3"/>
          <c:order val="3"/>
          <c:tx>
            <c:strRef>
              <c:f>'Economic result'!$F$147:$F$147</c:f>
              <c:strCache>
                <c:ptCount val="1"/>
                <c:pt idx="0">
                  <c:v>1.61%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0.0124613870926432</c:v>
                </c:pt>
                <c:pt idx="7">
                  <c:v>0.0143162415877108</c:v>
                </c:pt>
                <c:pt idx="8">
                  <c:v>0.0140853616752376</c:v>
                </c:pt>
                <c:pt idx="9">
                  <c:v>0.0143611196738877</c:v>
                </c:pt>
                <c:pt idx="10">
                  <c:v>0.0146098308509987</c:v>
                </c:pt>
                <c:pt idx="11">
                  <c:v>0.0147425454717507</c:v>
                </c:pt>
                <c:pt idx="12">
                  <c:v>0.0148487389348056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76936584"/>
        <c:axId val="14771724"/>
      </c:barChart>
      <c:lineChart>
        <c:grouping val="stacked"/>
        <c:varyColors val="0"/>
        <c:ser>
          <c:idx val="4"/>
          <c:order val="4"/>
          <c:tx>
            <c:strRef>
              <c:f>'Economic result'!$G$147:$G$147</c:f>
              <c:strCache>
                <c:ptCount val="1"/>
                <c:pt idx="0">
                  <c:v>-3.45%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1">
                  <c:v>0.00115825366281494</c:v>
                </c:pt>
                <c:pt idx="2">
                  <c:v>-0.0116513100764572</c:v>
                </c:pt>
                <c:pt idx="3">
                  <c:v>-0.019225393959937</c:v>
                </c:pt>
                <c:pt idx="4">
                  <c:v>-0.0260235820966923</c:v>
                </c:pt>
                <c:pt idx="5">
                  <c:v>-0.0219082556996054</c:v>
                </c:pt>
                <c:pt idx="6">
                  <c:v>-0.0262632888618605</c:v>
                </c:pt>
                <c:pt idx="7">
                  <c:v>-0.0339576365971857</c:v>
                </c:pt>
                <c:pt idx="8">
                  <c:v>-0.0254975554655551</c:v>
                </c:pt>
                <c:pt idx="9">
                  <c:v>-0.0306725632956449</c:v>
                </c:pt>
                <c:pt idx="10">
                  <c:v>-0.0338287048239427</c:v>
                </c:pt>
                <c:pt idx="11">
                  <c:v>-0.0356475261176078</c:v>
                </c:pt>
                <c:pt idx="12">
                  <c:v>-0.0366681159008672</c:v>
                </c:pt>
                <c:pt idx="13">
                  <c:v>-0.0379843969551987</c:v>
                </c:pt>
                <c:pt idx="14">
                  <c:v>-0.0404689353774089</c:v>
                </c:pt>
                <c:pt idx="15">
                  <c:v>-0.0418845685581963</c:v>
                </c:pt>
                <c:pt idx="16">
                  <c:v>-0.0421613599415591</c:v>
                </c:pt>
                <c:pt idx="17">
                  <c:v>-0.0413162939011833</c:v>
                </c:pt>
                <c:pt idx="18">
                  <c:v>-0.0407528816900719</c:v>
                </c:pt>
                <c:pt idx="19">
                  <c:v>-0.0395398220314403</c:v>
                </c:pt>
                <c:pt idx="20">
                  <c:v>-0.0391663382431651</c:v>
                </c:pt>
                <c:pt idx="21">
                  <c:v>-0.0384403990071154</c:v>
                </c:pt>
                <c:pt idx="22">
                  <c:v>-0.0370137825819819</c:v>
                </c:pt>
                <c:pt idx="23">
                  <c:v>-0.0352951898269768</c:v>
                </c:pt>
                <c:pt idx="24">
                  <c:v>-0.0348208498372729</c:v>
                </c:pt>
                <c:pt idx="25">
                  <c:v>-0.0341107466989728</c:v>
                </c:pt>
                <c:pt idx="26">
                  <c:v>-0.0352787211266394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936584"/>
        <c:axId val="14771724"/>
      </c:lineChart>
      <c:catAx>
        <c:axId val="7693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771724"/>
        <c:crosses val="autoZero"/>
        <c:auto val="1"/>
        <c:lblAlgn val="ctr"/>
        <c:lblOffset val="100"/>
      </c:catAx>
      <c:valAx>
        <c:axId val="147717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6936584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-0.0116513100764572</c:v>
                </c:pt>
                <c:pt idx="25">
                  <c:v>-0.0192253939599371</c:v>
                </c:pt>
                <c:pt idx="26">
                  <c:v>-0.0260235820966923</c:v>
                </c:pt>
                <c:pt idx="27">
                  <c:v>-0.0219082556996054</c:v>
                </c:pt>
                <c:pt idx="28">
                  <c:v>-0.0262632888618606</c:v>
                </c:pt>
                <c:pt idx="29">
                  <c:v>-0.0339576365971857</c:v>
                </c:pt>
                <c:pt idx="30">
                  <c:v>-0.0254975554655551</c:v>
                </c:pt>
                <c:pt idx="31">
                  <c:v>-0.0306725632956449</c:v>
                </c:pt>
                <c:pt idx="32">
                  <c:v>-0.0338287048239427</c:v>
                </c:pt>
                <c:pt idx="33">
                  <c:v>-0.0356475261176078</c:v>
                </c:pt>
                <c:pt idx="34">
                  <c:v>-0.0366681159008672</c:v>
                </c:pt>
                <c:pt idx="35">
                  <c:v>-0.0379843969551987</c:v>
                </c:pt>
                <c:pt idx="36">
                  <c:v>-0.0404689353774093</c:v>
                </c:pt>
                <c:pt idx="37">
                  <c:v>-0.041884568558196</c:v>
                </c:pt>
                <c:pt idx="38">
                  <c:v>-0.0421613599415594</c:v>
                </c:pt>
                <c:pt idx="39">
                  <c:v>-0.0413162939011827</c:v>
                </c:pt>
                <c:pt idx="40">
                  <c:v>-0.0407528816900722</c:v>
                </c:pt>
                <c:pt idx="41">
                  <c:v>-0.0395398220314407</c:v>
                </c:pt>
                <c:pt idx="42">
                  <c:v>-0.0391663382431654</c:v>
                </c:pt>
                <c:pt idx="43">
                  <c:v>-0.0384403990071158</c:v>
                </c:pt>
                <c:pt idx="44">
                  <c:v>-0.0370137825819819</c:v>
                </c:pt>
                <c:pt idx="45">
                  <c:v>-0.0352951898269768</c:v>
                </c:pt>
                <c:pt idx="46">
                  <c:v>-0.0348208498372733</c:v>
                </c:pt>
                <c:pt idx="47">
                  <c:v>-0.0341107466989729</c:v>
                </c:pt>
                <c:pt idx="48">
                  <c:v>-0.0352787211266397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-0.0341629860896383</c:v>
                </c:pt>
                <c:pt idx="30">
                  <c:v>-0.0258278035138906</c:v>
                </c:pt>
                <c:pt idx="31">
                  <c:v>-0.0297060085539813</c:v>
                </c:pt>
                <c:pt idx="32">
                  <c:v>-0.0327753988126455</c:v>
                </c:pt>
                <c:pt idx="33">
                  <c:v>-0.0346941807059842</c:v>
                </c:pt>
                <c:pt idx="34">
                  <c:v>-0.03737547933328</c:v>
                </c:pt>
                <c:pt idx="35">
                  <c:v>-0.0399010786677747</c:v>
                </c:pt>
                <c:pt idx="36">
                  <c:v>-0.0430252661663831</c:v>
                </c:pt>
                <c:pt idx="37">
                  <c:v>-0.045467914482847</c:v>
                </c:pt>
                <c:pt idx="38">
                  <c:v>-0.0462707449119043</c:v>
                </c:pt>
                <c:pt idx="39">
                  <c:v>-0.0454603083323367</c:v>
                </c:pt>
                <c:pt idx="40">
                  <c:v>-0.0456512345358216</c:v>
                </c:pt>
                <c:pt idx="41">
                  <c:v>-0.0458929249086079</c:v>
                </c:pt>
                <c:pt idx="42">
                  <c:v>-0.0451372440259574</c:v>
                </c:pt>
                <c:pt idx="43">
                  <c:v>-0.0458248879350444</c:v>
                </c:pt>
                <c:pt idx="44">
                  <c:v>-0.0454006998135072</c:v>
                </c:pt>
                <c:pt idx="45">
                  <c:v>-0.0440985260516954</c:v>
                </c:pt>
                <c:pt idx="46">
                  <c:v>-0.0442757254823842</c:v>
                </c:pt>
                <c:pt idx="47">
                  <c:v>-0.0443445108756178</c:v>
                </c:pt>
                <c:pt idx="48">
                  <c:v>-0.043470828534637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-0.0336107871638363</c:v>
                </c:pt>
                <c:pt idx="30">
                  <c:v>-0.027329893311304</c:v>
                </c:pt>
                <c:pt idx="31">
                  <c:v>-0.0310449216354495</c:v>
                </c:pt>
                <c:pt idx="32">
                  <c:v>-0.0347070359965734</c:v>
                </c:pt>
                <c:pt idx="33">
                  <c:v>-0.0370652655836401</c:v>
                </c:pt>
                <c:pt idx="34">
                  <c:v>-0.0378157737009109</c:v>
                </c:pt>
                <c:pt idx="35">
                  <c:v>-0.0405765322919884</c:v>
                </c:pt>
                <c:pt idx="36">
                  <c:v>-0.0436602142633131</c:v>
                </c:pt>
                <c:pt idx="37">
                  <c:v>-0.0437364156590454</c:v>
                </c:pt>
                <c:pt idx="38">
                  <c:v>-0.0432284288771321</c:v>
                </c:pt>
                <c:pt idx="39">
                  <c:v>-0.0412471540186523</c:v>
                </c:pt>
                <c:pt idx="40">
                  <c:v>-0.0397600603738951</c:v>
                </c:pt>
                <c:pt idx="41">
                  <c:v>-0.0386536404090308</c:v>
                </c:pt>
                <c:pt idx="42">
                  <c:v>-0.0371929020033667</c:v>
                </c:pt>
                <c:pt idx="43">
                  <c:v>-0.035265874771607</c:v>
                </c:pt>
                <c:pt idx="44">
                  <c:v>-0.0334952186597595</c:v>
                </c:pt>
                <c:pt idx="45">
                  <c:v>-0.0317621089385954</c:v>
                </c:pt>
                <c:pt idx="46">
                  <c:v>-0.0306957665009097</c:v>
                </c:pt>
                <c:pt idx="47">
                  <c:v>-0.0293273244220862</c:v>
                </c:pt>
                <c:pt idx="48">
                  <c:v>-0.0288649933746176</c:v>
                </c:pt>
              </c:numCache>
            </c:numRef>
          </c:yVal>
          <c:smooth val="0"/>
        </c:ser>
        <c:axId val="34909631"/>
        <c:axId val="46030066"/>
      </c:scatterChart>
      <c:valAx>
        <c:axId val="349096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030066"/>
        <c:crosses val="autoZero"/>
        <c:crossBetween val="midCat"/>
      </c:valAx>
      <c:valAx>
        <c:axId val="460300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4909631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result'!$C$148:$C$148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-0.0136316720467758</c:v>
                </c:pt>
                <c:pt idx="6">
                  <c:v>-0.014690419356209</c:v>
                </c:pt>
                <c:pt idx="7">
                  <c:v>-0.0131582768361574</c:v>
                </c:pt>
                <c:pt idx="8">
                  <c:v>-0.0138906150913895</c:v>
                </c:pt>
                <c:pt idx="9">
                  <c:v>-0.0144748449679638</c:v>
                </c:pt>
                <c:pt idx="10">
                  <c:v>-0.0147160870526894</c:v>
                </c:pt>
                <c:pt idx="11">
                  <c:v>-0.0147654162124748</c:v>
                </c:pt>
                <c:pt idx="12">
                  <c:v>-0.0149616787699903</c:v>
                </c:pt>
                <c:pt idx="13">
                  <c:v>-0.0152045903103431</c:v>
                </c:pt>
                <c:pt idx="14">
                  <c:v>-0.0152888023582443</c:v>
                </c:pt>
                <c:pt idx="15">
                  <c:v>-0.0150593077933764</c:v>
                </c:pt>
                <c:pt idx="16">
                  <c:v>-0.0146614661841133</c:v>
                </c:pt>
                <c:pt idx="17">
                  <c:v>-0.0142573848543576</c:v>
                </c:pt>
                <c:pt idx="18">
                  <c:v>-0.013822767904231</c:v>
                </c:pt>
                <c:pt idx="19">
                  <c:v>-0.0135302714280542</c:v>
                </c:pt>
                <c:pt idx="20">
                  <c:v>-0.0132470932297025</c:v>
                </c:pt>
                <c:pt idx="21">
                  <c:v>-0.0128581118492787</c:v>
                </c:pt>
                <c:pt idx="22">
                  <c:v>-0.0122437969042739</c:v>
                </c:pt>
                <c:pt idx="23">
                  <c:v>-0.0118592079976103</c:v>
                </c:pt>
                <c:pt idx="24">
                  <c:v>-0.0117233307906312</c:v>
                </c:pt>
                <c:pt idx="25">
                  <c:v>-0.0115900234104464</c:v>
                </c:pt>
                <c:pt idx="26">
                  <c:v>-0.0113095398123636</c:v>
                </c:pt>
              </c:numCache>
            </c:numRef>
          </c:val>
        </c:ser>
        <c:ser>
          <c:idx val="1"/>
          <c:order val="1"/>
          <c:tx>
            <c:strRef>
              <c:f>'Economic result'!$D$148:$D$148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-0.0766686586511672</c:v>
                </c:pt>
                <c:pt idx="6">
                  <c:v>-0.0928271572038237</c:v>
                </c:pt>
                <c:pt idx="7">
                  <c:v>-0.0833515732916415</c:v>
                </c:pt>
                <c:pt idx="8">
                  <c:v>-0.0881421346500548</c:v>
                </c:pt>
                <c:pt idx="9">
                  <c:v>-0.0915648653307937</c:v>
                </c:pt>
                <c:pt idx="10">
                  <c:v>-0.0942520834684817</c:v>
                </c:pt>
                <c:pt idx="11">
                  <c:v>-0.0967084096945383</c:v>
                </c:pt>
                <c:pt idx="12">
                  <c:v>-0.0999854378837443</c:v>
                </c:pt>
                <c:pt idx="13">
                  <c:v>-0.102411945903999</c:v>
                </c:pt>
                <c:pt idx="14">
                  <c:v>-0.104090688884669</c:v>
                </c:pt>
                <c:pt idx="15">
                  <c:v>-0.104885462013087</c:v>
                </c:pt>
                <c:pt idx="16">
                  <c:v>-0.104916227639841</c:v>
                </c:pt>
                <c:pt idx="17">
                  <c:v>-0.105012521104441</c:v>
                </c:pt>
                <c:pt idx="18">
                  <c:v>-0.104552487293915</c:v>
                </c:pt>
                <c:pt idx="19">
                  <c:v>-0.104647912918646</c:v>
                </c:pt>
                <c:pt idx="20">
                  <c:v>-0.104471467682816</c:v>
                </c:pt>
                <c:pt idx="21">
                  <c:v>-0.103723270278262</c:v>
                </c:pt>
                <c:pt idx="22">
                  <c:v>-0.10314554632782</c:v>
                </c:pt>
                <c:pt idx="23">
                  <c:v>-0.102993607396193</c:v>
                </c:pt>
                <c:pt idx="24">
                  <c:v>-0.102669497841768</c:v>
                </c:pt>
                <c:pt idx="25">
                  <c:v>-0.104186566354909</c:v>
                </c:pt>
                <c:pt idx="26">
                  <c:v>-0.104063842703682</c:v>
                </c:pt>
              </c:numCache>
            </c:numRef>
          </c:val>
        </c:ser>
        <c:ser>
          <c:idx val="2"/>
          <c:order val="2"/>
          <c:tx>
            <c:strRef>
              <c:f>'Economic result'!$E$148:$E$148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0.0607890100036003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0.0586401093091644</c:v>
                </c:pt>
                <c:pt idx="5">
                  <c:v>0.0515756547434393</c:v>
                </c:pt>
                <c:pt idx="6">
                  <c:v>0.0592436983751362</c:v>
                </c:pt>
                <c:pt idx="7">
                  <c:v>0.0569269329870062</c:v>
                </c:pt>
                <c:pt idx="8">
                  <c:v>0.0569990667719117</c:v>
                </c:pt>
                <c:pt idx="9">
                  <c:v>0.0576011746238161</c:v>
                </c:pt>
                <c:pt idx="10">
                  <c:v>0.0585780989318126</c:v>
                </c:pt>
                <c:pt idx="11">
                  <c:v>0.0599569710713403</c:v>
                </c:pt>
                <c:pt idx="12">
                  <c:v>0.0608241038127545</c:v>
                </c:pt>
                <c:pt idx="13">
                  <c:v>0.0610089849511519</c:v>
                </c:pt>
                <c:pt idx="14">
                  <c:v>0.0613563067989356</c:v>
                </c:pt>
                <c:pt idx="15">
                  <c:v>0.0616447939791229</c:v>
                </c:pt>
                <c:pt idx="16">
                  <c:v>0.0621227840369897</c:v>
                </c:pt>
                <c:pt idx="17">
                  <c:v>0.0623784083829453</c:v>
                </c:pt>
                <c:pt idx="18">
                  <c:v>0.0626968172809243</c:v>
                </c:pt>
                <c:pt idx="19">
                  <c:v>0.0628732302177537</c:v>
                </c:pt>
                <c:pt idx="20">
                  <c:v>0.0631395460196218</c:v>
                </c:pt>
                <c:pt idx="21">
                  <c:v>0.0634289836597774</c:v>
                </c:pt>
                <c:pt idx="22">
                  <c:v>0.0639555375193357</c:v>
                </c:pt>
                <c:pt idx="23">
                  <c:v>0.063893349670749</c:v>
                </c:pt>
                <c:pt idx="24">
                  <c:v>0.0641434660476451</c:v>
                </c:pt>
                <c:pt idx="25">
                  <c:v>0.0643592527529347</c:v>
                </c:pt>
                <c:pt idx="26">
                  <c:v>0.0646885731797204</c:v>
                </c:pt>
              </c:numCache>
            </c:numRef>
          </c:val>
        </c:ser>
        <c:ser>
          <c:idx val="3"/>
          <c:order val="3"/>
          <c:tx>
            <c:strRef>
              <c:f>'Economic result'!$F$148:$F$148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0.0143162415877108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0.0148487389348056</c:v>
                </c:pt>
                <c:pt idx="12">
                  <c:v>0.0161386158857814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2290939"/>
        <c:axId val="53725480"/>
      </c:barChart>
      <c:lineChart>
        <c:grouping val="stacked"/>
        <c:varyColors val="0"/>
        <c:ser>
          <c:idx val="4"/>
          <c:order val="4"/>
          <c:tx>
            <c:strRef>
              <c:f>'Economic result'!$G$148:$G$148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-0.0116513100764572</c:v>
                </c:pt>
                <c:pt idx="2">
                  <c:v>-0.019225393959937</c:v>
                </c:pt>
                <c:pt idx="3">
                  <c:v>-0.0260235820966923</c:v>
                </c:pt>
                <c:pt idx="4">
                  <c:v>-0.0219082556996054</c:v>
                </c:pt>
                <c:pt idx="5">
                  <c:v>-0.0262632888618605</c:v>
                </c:pt>
                <c:pt idx="6">
                  <c:v>-0.0339576365971857</c:v>
                </c:pt>
                <c:pt idx="7">
                  <c:v>-0.0254975554655551</c:v>
                </c:pt>
                <c:pt idx="8">
                  <c:v>-0.0306725632956449</c:v>
                </c:pt>
                <c:pt idx="9">
                  <c:v>-0.0338287048239427</c:v>
                </c:pt>
                <c:pt idx="10">
                  <c:v>-0.0356475261176078</c:v>
                </c:pt>
                <c:pt idx="11">
                  <c:v>-0.0366681159008672</c:v>
                </c:pt>
                <c:pt idx="12">
                  <c:v>-0.0379843969551987</c:v>
                </c:pt>
                <c:pt idx="13">
                  <c:v>-0.0404689353774089</c:v>
                </c:pt>
                <c:pt idx="14">
                  <c:v>-0.0418845685581963</c:v>
                </c:pt>
                <c:pt idx="15">
                  <c:v>-0.0421613599415591</c:v>
                </c:pt>
                <c:pt idx="16">
                  <c:v>-0.0413162939011833</c:v>
                </c:pt>
                <c:pt idx="17">
                  <c:v>-0.0407528816900719</c:v>
                </c:pt>
                <c:pt idx="18">
                  <c:v>-0.0395398220314403</c:v>
                </c:pt>
                <c:pt idx="19">
                  <c:v>-0.0391663382431651</c:v>
                </c:pt>
                <c:pt idx="20">
                  <c:v>-0.0384403990071154</c:v>
                </c:pt>
                <c:pt idx="21">
                  <c:v>-0.0370137825819819</c:v>
                </c:pt>
                <c:pt idx="22">
                  <c:v>-0.0352951898269768</c:v>
                </c:pt>
                <c:pt idx="23">
                  <c:v>-0.0348208498372729</c:v>
                </c:pt>
                <c:pt idx="24">
                  <c:v>-0.0341107466989728</c:v>
                </c:pt>
                <c:pt idx="25">
                  <c:v>-0.0352787211266394</c:v>
                </c:pt>
                <c:pt idx="26">
                  <c:v>-0.0345461934505438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90939"/>
        <c:axId val="53725480"/>
      </c:lineChart>
      <c:catAx>
        <c:axId val="22909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53725480"/>
        <c:crosses val="autoZero"/>
        <c:auto val="1"/>
        <c:lblAlgn val="ctr"/>
        <c:lblOffset val="100"/>
      </c:catAx>
      <c:valAx>
        <c:axId val="53725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2290939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-0.0116513100764572</c:v>
                </c:pt>
                <c:pt idx="23">
                  <c:v>-0.0192253939599371</c:v>
                </c:pt>
                <c:pt idx="24">
                  <c:v>-0.0260235820966923</c:v>
                </c:pt>
                <c:pt idx="25">
                  <c:v>-0.0219082556996054</c:v>
                </c:pt>
                <c:pt idx="26">
                  <c:v>-0.0262632888618606</c:v>
                </c:pt>
                <c:pt idx="27">
                  <c:v>-0.0339576365971857</c:v>
                </c:pt>
                <c:pt idx="28">
                  <c:v>-0.0254975554655551</c:v>
                </c:pt>
                <c:pt idx="29">
                  <c:v>-0.0306725632956449</c:v>
                </c:pt>
                <c:pt idx="30">
                  <c:v>-0.0338287048239427</c:v>
                </c:pt>
                <c:pt idx="31">
                  <c:v>-0.0356475261176078</c:v>
                </c:pt>
                <c:pt idx="32">
                  <c:v>-0.0366681159008672</c:v>
                </c:pt>
                <c:pt idx="33">
                  <c:v>-0.0379843969551987</c:v>
                </c:pt>
                <c:pt idx="34">
                  <c:v>-0.0404689353774093</c:v>
                </c:pt>
                <c:pt idx="35">
                  <c:v>-0.041884568558196</c:v>
                </c:pt>
                <c:pt idx="36">
                  <c:v>-0.0421613599415594</c:v>
                </c:pt>
                <c:pt idx="37">
                  <c:v>-0.0413162939011827</c:v>
                </c:pt>
                <c:pt idx="38">
                  <c:v>-0.0407528816900722</c:v>
                </c:pt>
                <c:pt idx="39">
                  <c:v>-0.0395398220314407</c:v>
                </c:pt>
                <c:pt idx="40">
                  <c:v>-0.0391663382431654</c:v>
                </c:pt>
                <c:pt idx="41">
                  <c:v>-0.0384403990071158</c:v>
                </c:pt>
                <c:pt idx="42">
                  <c:v>-0.0370137825819819</c:v>
                </c:pt>
                <c:pt idx="43">
                  <c:v>-0.0352951898269768</c:v>
                </c:pt>
                <c:pt idx="44">
                  <c:v>-0.0348208498372733</c:v>
                </c:pt>
                <c:pt idx="45">
                  <c:v>-0.0341107466989729</c:v>
                </c:pt>
                <c:pt idx="46">
                  <c:v>-0.0352787211266397</c:v>
                </c:pt>
                <c:pt idx="47">
                  <c:v>-0.0345461934505439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7">
                  <c:v>-0.0341629860896383</c:v>
                </c:pt>
                <c:pt idx="28">
                  <c:v>-0.0258278035138906</c:v>
                </c:pt>
                <c:pt idx="29">
                  <c:v>-0.0297060085539813</c:v>
                </c:pt>
                <c:pt idx="30">
                  <c:v>-0.0327753988126455</c:v>
                </c:pt>
                <c:pt idx="31">
                  <c:v>-0.0346941807059842</c:v>
                </c:pt>
                <c:pt idx="32">
                  <c:v>-0.03737547933328</c:v>
                </c:pt>
                <c:pt idx="33">
                  <c:v>-0.0399010786677747</c:v>
                </c:pt>
                <c:pt idx="34">
                  <c:v>-0.0430252661663831</c:v>
                </c:pt>
                <c:pt idx="35">
                  <c:v>-0.045467914482847</c:v>
                </c:pt>
                <c:pt idx="36">
                  <c:v>-0.0462707449119043</c:v>
                </c:pt>
                <c:pt idx="37">
                  <c:v>-0.0454603083323367</c:v>
                </c:pt>
                <c:pt idx="38">
                  <c:v>-0.0456512345358216</c:v>
                </c:pt>
                <c:pt idx="39">
                  <c:v>-0.0458929249086079</c:v>
                </c:pt>
                <c:pt idx="40">
                  <c:v>-0.0451372440259574</c:v>
                </c:pt>
                <c:pt idx="41">
                  <c:v>-0.0458248879350444</c:v>
                </c:pt>
                <c:pt idx="42">
                  <c:v>-0.0454006998135072</c:v>
                </c:pt>
                <c:pt idx="43">
                  <c:v>-0.0440985260516954</c:v>
                </c:pt>
                <c:pt idx="44">
                  <c:v>-0.0442757254823842</c:v>
                </c:pt>
                <c:pt idx="45">
                  <c:v>-0.0443445108756178</c:v>
                </c:pt>
                <c:pt idx="46">
                  <c:v>-0.043470828534637</c:v>
                </c:pt>
                <c:pt idx="47">
                  <c:v>-0.0433897732309769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7">
                  <c:v>-0.0336107871638363</c:v>
                </c:pt>
                <c:pt idx="28">
                  <c:v>-0.027329893311304</c:v>
                </c:pt>
                <c:pt idx="29">
                  <c:v>-0.0310449216354495</c:v>
                </c:pt>
                <c:pt idx="30">
                  <c:v>-0.0347070359965734</c:v>
                </c:pt>
                <c:pt idx="31">
                  <c:v>-0.0370652655836401</c:v>
                </c:pt>
                <c:pt idx="32">
                  <c:v>-0.0378157737009109</c:v>
                </c:pt>
                <c:pt idx="33">
                  <c:v>-0.0405765322919884</c:v>
                </c:pt>
                <c:pt idx="34">
                  <c:v>-0.0436602142633131</c:v>
                </c:pt>
                <c:pt idx="35">
                  <c:v>-0.0437364156590454</c:v>
                </c:pt>
                <c:pt idx="36">
                  <c:v>-0.0432284288771321</c:v>
                </c:pt>
                <c:pt idx="37">
                  <c:v>-0.0412471540186523</c:v>
                </c:pt>
                <c:pt idx="38">
                  <c:v>-0.0397600603738951</c:v>
                </c:pt>
                <c:pt idx="39">
                  <c:v>-0.0386536404090308</c:v>
                </c:pt>
                <c:pt idx="40">
                  <c:v>-0.0371929020033667</c:v>
                </c:pt>
                <c:pt idx="41">
                  <c:v>-0.035265874771607</c:v>
                </c:pt>
                <c:pt idx="42">
                  <c:v>-0.0334952186597595</c:v>
                </c:pt>
                <c:pt idx="43">
                  <c:v>-0.0317621089385954</c:v>
                </c:pt>
                <c:pt idx="44">
                  <c:v>-0.0306957665009097</c:v>
                </c:pt>
                <c:pt idx="45">
                  <c:v>-0.0293273244220862</c:v>
                </c:pt>
                <c:pt idx="46">
                  <c:v>-0.0288649933746176</c:v>
                </c:pt>
                <c:pt idx="47">
                  <c:v>-0.0280154497234147</c:v>
                </c:pt>
              </c:numCache>
            </c:numRef>
          </c:yVal>
          <c:smooth val="0"/>
        </c:ser>
        <c:axId val="85758649"/>
        <c:axId val="5339589"/>
      </c:scatterChart>
      <c:valAx>
        <c:axId val="85758649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39589"/>
        <c:crosses val="autoZero"/>
        <c:crossBetween val="midCat"/>
        <c:majorUnit val="2"/>
      </c:valAx>
      <c:valAx>
        <c:axId val="5339589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75864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result'!$C$148:$C$148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result'!$C$149:$C$160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-0.0136316720467758</c:v>
                </c:pt>
                <c:pt idx="6">
                  <c:v>-0.014690419356209</c:v>
                </c:pt>
                <c:pt idx="7">
                  <c:v>-0.0131582768361574</c:v>
                </c:pt>
                <c:pt idx="8">
                  <c:v>-0.0138906150913895</c:v>
                </c:pt>
                <c:pt idx="9">
                  <c:v>-0.0144748449679638</c:v>
                </c:pt>
                <c:pt idx="10">
                  <c:v>-0.0147160870526894</c:v>
                </c:pt>
                <c:pt idx="11">
                  <c:v>-0.0147654162124748</c:v>
                </c:pt>
              </c:numCache>
            </c:numRef>
          </c:val>
        </c:ser>
        <c:ser>
          <c:idx val="1"/>
          <c:order val="1"/>
          <c:tx>
            <c:strRef>
              <c:f>'Economic result'!$D$148:$D$148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result'!$D$149:$D$160</c:f>
              <c:numCache>
                <c:formatCode>General</c:formatCode>
                <c:ptCount val="12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-0.0766686586511672</c:v>
                </c:pt>
                <c:pt idx="6">
                  <c:v>-0.0928271572038237</c:v>
                </c:pt>
                <c:pt idx="7">
                  <c:v>-0.0833515732916415</c:v>
                </c:pt>
                <c:pt idx="8">
                  <c:v>-0.0881421346500548</c:v>
                </c:pt>
                <c:pt idx="9">
                  <c:v>-0.0915648653307937</c:v>
                </c:pt>
                <c:pt idx="10">
                  <c:v>-0.0942520834684817</c:v>
                </c:pt>
                <c:pt idx="11">
                  <c:v>-0.0967084096945383</c:v>
                </c:pt>
              </c:numCache>
            </c:numRef>
          </c:val>
        </c:ser>
        <c:ser>
          <c:idx val="2"/>
          <c:order val="2"/>
          <c:tx>
            <c:strRef>
              <c:f>'Economic result'!$E$148:$E$148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result'!$E$149:$E$160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0.0607890100036003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0.0586401093091644</c:v>
                </c:pt>
                <c:pt idx="5">
                  <c:v>0.0515756547434393</c:v>
                </c:pt>
                <c:pt idx="6">
                  <c:v>0.0592436983751362</c:v>
                </c:pt>
                <c:pt idx="7">
                  <c:v>0.0569269329870062</c:v>
                </c:pt>
                <c:pt idx="8">
                  <c:v>0.0569990667719117</c:v>
                </c:pt>
                <c:pt idx="9">
                  <c:v>0.0576011746238161</c:v>
                </c:pt>
                <c:pt idx="10">
                  <c:v>0.0585780989318126</c:v>
                </c:pt>
                <c:pt idx="11">
                  <c:v>0.0599569710713403</c:v>
                </c:pt>
              </c:numCache>
            </c:numRef>
          </c:val>
        </c:ser>
        <c:ser>
          <c:idx val="3"/>
          <c:order val="3"/>
          <c:tx>
            <c:strRef>
              <c:f>'Economic result'!$F$148:$F$148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result'!$F$149:$F$160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0.0143162415877108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0.0148487389348056</c:v>
                </c:pt>
              </c:numCache>
            </c:numRef>
          </c:val>
        </c:ser>
        <c:gapWidth val="100"/>
        <c:overlap val="100"/>
        <c:axId val="4044040"/>
        <c:axId val="45691594"/>
      </c:barChart>
      <c:lineChart>
        <c:grouping val="stacked"/>
        <c:varyColors val="0"/>
        <c:ser>
          <c:idx val="4"/>
          <c:order val="4"/>
          <c:tx>
            <c:strRef>
              <c:f>'Economic result'!$G$148:$G$148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result'!$G$149:$G$160</c:f>
              <c:numCache>
                <c:formatCode>General</c:formatCode>
                <c:ptCount val="12"/>
                <c:pt idx="0">
                  <c:v>0.00115825366281494</c:v>
                </c:pt>
                <c:pt idx="1">
                  <c:v>-0.0116513100764572</c:v>
                </c:pt>
                <c:pt idx="2">
                  <c:v>-0.019225393959937</c:v>
                </c:pt>
                <c:pt idx="3">
                  <c:v>-0.0260235820966923</c:v>
                </c:pt>
                <c:pt idx="4">
                  <c:v>-0.0219082556996054</c:v>
                </c:pt>
                <c:pt idx="5">
                  <c:v>-0.0262632888618605</c:v>
                </c:pt>
                <c:pt idx="6">
                  <c:v>-0.0339576365971857</c:v>
                </c:pt>
                <c:pt idx="7">
                  <c:v>-0.0254975554655551</c:v>
                </c:pt>
                <c:pt idx="8">
                  <c:v>-0.0306725632956449</c:v>
                </c:pt>
                <c:pt idx="9">
                  <c:v>-0.0338287048239427</c:v>
                </c:pt>
                <c:pt idx="10">
                  <c:v>-0.0356475261176078</c:v>
                </c:pt>
                <c:pt idx="11">
                  <c:v>-0.0366681159008672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44040"/>
        <c:axId val="45691594"/>
      </c:lineChart>
      <c:catAx>
        <c:axId val="404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45691594"/>
        <c:crosses val="autoZero"/>
        <c:auto val="1"/>
        <c:lblAlgn val="ctr"/>
        <c:lblOffset val="100"/>
      </c:catAx>
      <c:valAx>
        <c:axId val="456915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4044040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0.xml"/><Relationship Id="rId2" Type="http://schemas.openxmlformats.org/officeDocument/2006/relationships/chart" Target="../charts/chart171.xml"/><Relationship Id="rId3" Type="http://schemas.openxmlformats.org/officeDocument/2006/relationships/chart" Target="../charts/chart17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7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7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7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24.wmf"/><Relationship Id="rId2" Type="http://schemas.openxmlformats.org/officeDocument/2006/relationships/image" Target="../media/image25.wmf"/><Relationship Id="rId3" Type="http://schemas.openxmlformats.org/officeDocument/2006/relationships/chart" Target="../charts/chart17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78.xml"/><Relationship Id="rId2" Type="http://schemas.openxmlformats.org/officeDocument/2006/relationships/chart" Target="../charts/chart179.xml"/><Relationship Id="rId3" Type="http://schemas.openxmlformats.org/officeDocument/2006/relationships/chart" Target="../charts/chart180.xml"/><Relationship Id="rId4" Type="http://schemas.openxmlformats.org/officeDocument/2006/relationships/chart" Target="../charts/chart181.xml"/><Relationship Id="rId5" Type="http://schemas.openxmlformats.org/officeDocument/2006/relationships/chart" Target="../charts/chart182.xml"/><Relationship Id="rId6" Type="http://schemas.openxmlformats.org/officeDocument/2006/relationships/chart" Target="../charts/chart18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108000</xdr:colOff>
      <xdr:row>142</xdr:row>
      <xdr:rowOff>140760</xdr:rowOff>
    </xdr:to>
    <xdr:graphicFrame>
      <xdr:nvGraphicFramePr>
        <xdr:cNvPr id="0" name=""/>
        <xdr:cNvGraphicFramePr/>
      </xdr:nvGraphicFramePr>
      <xdr:xfrm>
        <a:off x="2823120" y="19997280"/>
        <a:ext cx="5965200" cy="322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698760</xdr:colOff>
      <xdr:row>120</xdr:row>
      <xdr:rowOff>82440</xdr:rowOff>
    </xdr:from>
    <xdr:to>
      <xdr:col>20</xdr:col>
      <xdr:colOff>199440</xdr:colOff>
      <xdr:row>140</xdr:row>
      <xdr:rowOff>57240</xdr:rowOff>
    </xdr:to>
    <xdr:graphicFrame>
      <xdr:nvGraphicFramePr>
        <xdr:cNvPr id="1" name=""/>
        <xdr:cNvGraphicFramePr/>
      </xdr:nvGraphicFramePr>
      <xdr:xfrm>
        <a:off x="12007800" y="19589400"/>
        <a:ext cx="5953680" cy="322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375480</xdr:colOff>
      <xdr:row>142</xdr:row>
      <xdr:rowOff>100800</xdr:rowOff>
    </xdr:to>
    <xdr:graphicFrame>
      <xdr:nvGraphicFramePr>
        <xdr:cNvPr id="2" name=""/>
        <xdr:cNvGraphicFramePr/>
      </xdr:nvGraphicFramePr>
      <xdr:xfrm>
        <a:off x="18090360" y="19958040"/>
        <a:ext cx="5985720" cy="322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767520</xdr:colOff>
      <xdr:row>21</xdr:row>
      <xdr:rowOff>135360</xdr:rowOff>
    </xdr:to>
    <xdr:graphicFrame>
      <xdr:nvGraphicFramePr>
        <xdr:cNvPr id="3" name=""/>
        <xdr:cNvGraphicFramePr/>
      </xdr:nvGraphicFramePr>
      <xdr:xfrm>
        <a:off x="12061440" y="460800"/>
        <a:ext cx="3716640" cy="358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174240</xdr:rowOff>
    </xdr:from>
    <xdr:to>
      <xdr:col>16</xdr:col>
      <xdr:colOff>762840</xdr:colOff>
      <xdr:row>26</xdr:row>
      <xdr:rowOff>58320</xdr:rowOff>
    </xdr:to>
    <xdr:graphicFrame>
      <xdr:nvGraphicFramePr>
        <xdr:cNvPr id="4" name=""/>
        <xdr:cNvGraphicFramePr/>
      </xdr:nvGraphicFramePr>
      <xdr:xfrm>
        <a:off x="11214360" y="1212840"/>
        <a:ext cx="3715200" cy="357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770040</xdr:colOff>
      <xdr:row>26</xdr:row>
      <xdr:rowOff>14400</xdr:rowOff>
    </xdr:to>
    <xdr:graphicFrame>
      <xdr:nvGraphicFramePr>
        <xdr:cNvPr id="5" name=""/>
        <xdr:cNvGraphicFramePr/>
      </xdr:nvGraphicFramePr>
      <xdr:xfrm>
        <a:off x="11221560" y="1168920"/>
        <a:ext cx="3715200" cy="357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569880</xdr:colOff>
      <xdr:row>35</xdr:row>
      <xdr:rowOff>43200</xdr:rowOff>
    </xdr:to>
    <xdr:graphicFrame>
      <xdr:nvGraphicFramePr>
        <xdr:cNvPr id="6" name="Chart 1"/>
        <xdr:cNvGraphicFramePr/>
      </xdr:nvGraphicFramePr>
      <xdr:xfrm>
        <a:off x="6164280" y="46080"/>
        <a:ext cx="7397640" cy="68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244800</xdr:colOff>
      <xdr:row>83</xdr:row>
      <xdr:rowOff>154080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496280" y="13689000"/>
          <a:ext cx="10177200" cy="1256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423720</xdr:colOff>
      <xdr:row>73</xdr:row>
      <xdr:rowOff>113040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649000" y="7844400"/>
          <a:ext cx="13353120" cy="5433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716760</xdr:colOff>
      <xdr:row>36</xdr:row>
      <xdr:rowOff>142920</xdr:rowOff>
    </xdr:to>
    <xdr:graphicFrame>
      <xdr:nvGraphicFramePr>
        <xdr:cNvPr id="9" name="Chart 1"/>
        <xdr:cNvGraphicFramePr/>
      </xdr:nvGraphicFramePr>
      <xdr:xfrm>
        <a:off x="6744600" y="327960"/>
        <a:ext cx="13890600" cy="696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642600</xdr:colOff>
      <xdr:row>41</xdr:row>
      <xdr:rowOff>87480</xdr:rowOff>
    </xdr:to>
    <xdr:graphicFrame>
      <xdr:nvGraphicFramePr>
        <xdr:cNvPr id="10" name="Chart 1"/>
        <xdr:cNvGraphicFramePr/>
      </xdr:nvGraphicFramePr>
      <xdr:xfrm>
        <a:off x="10820520" y="1496520"/>
        <a:ext cx="13890240" cy="706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140</xdr:row>
      <xdr:rowOff>360</xdr:rowOff>
    </xdr:from>
    <xdr:to>
      <xdr:col>15</xdr:col>
      <xdr:colOff>638640</xdr:colOff>
      <xdr:row>193</xdr:row>
      <xdr:rowOff>81720</xdr:rowOff>
    </xdr:to>
    <xdr:graphicFrame>
      <xdr:nvGraphicFramePr>
        <xdr:cNvPr id="11" name=""/>
        <xdr:cNvGraphicFramePr/>
      </xdr:nvGraphicFramePr>
      <xdr:xfrm>
        <a:off x="6667200" y="24629400"/>
        <a:ext cx="6420600" cy="869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28080</xdr:colOff>
      <xdr:row>3</xdr:row>
      <xdr:rowOff>11880</xdr:rowOff>
    </xdr:from>
    <xdr:to>
      <xdr:col>48</xdr:col>
      <xdr:colOff>639360</xdr:colOff>
      <xdr:row>41</xdr:row>
      <xdr:rowOff>92520</xdr:rowOff>
    </xdr:to>
    <xdr:graphicFrame>
      <xdr:nvGraphicFramePr>
        <xdr:cNvPr id="12" name="Chart 1"/>
        <xdr:cNvGraphicFramePr/>
      </xdr:nvGraphicFramePr>
      <xdr:xfrm>
        <a:off x="26586000" y="1501560"/>
        <a:ext cx="13890600" cy="706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566280</xdr:colOff>
      <xdr:row>122</xdr:row>
      <xdr:rowOff>20520</xdr:rowOff>
    </xdr:from>
    <xdr:to>
      <xdr:col>23</xdr:col>
      <xdr:colOff>401760</xdr:colOff>
      <xdr:row>179</xdr:row>
      <xdr:rowOff>109800</xdr:rowOff>
    </xdr:to>
    <xdr:graphicFrame>
      <xdr:nvGraphicFramePr>
        <xdr:cNvPr id="13" name=""/>
        <xdr:cNvGraphicFramePr/>
      </xdr:nvGraphicFramePr>
      <xdr:xfrm>
        <a:off x="12185280" y="21723480"/>
        <a:ext cx="7305120" cy="935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255960</xdr:colOff>
      <xdr:row>91</xdr:row>
      <xdr:rowOff>151560</xdr:rowOff>
    </xdr:from>
    <xdr:to>
      <xdr:col>34</xdr:col>
      <xdr:colOff>77040</xdr:colOff>
      <xdr:row>149</xdr:row>
      <xdr:rowOff>79200</xdr:rowOff>
    </xdr:to>
    <xdr:graphicFrame>
      <xdr:nvGraphicFramePr>
        <xdr:cNvPr id="14" name="Chart 1"/>
        <xdr:cNvGraphicFramePr/>
      </xdr:nvGraphicFramePr>
      <xdr:xfrm>
        <a:off x="21004560" y="16814880"/>
        <a:ext cx="7290360" cy="935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720</xdr:colOff>
      <xdr:row>164</xdr:row>
      <xdr:rowOff>150840</xdr:rowOff>
    </xdr:from>
    <xdr:to>
      <xdr:col>30</xdr:col>
      <xdr:colOff>662400</xdr:colOff>
      <xdr:row>222</xdr:row>
      <xdr:rowOff>77400</xdr:rowOff>
    </xdr:to>
    <xdr:graphicFrame>
      <xdr:nvGraphicFramePr>
        <xdr:cNvPr id="15" name=""/>
        <xdr:cNvGraphicFramePr/>
      </xdr:nvGraphicFramePr>
      <xdr:xfrm>
        <a:off x="18259200" y="28681200"/>
        <a:ext cx="7301520" cy="935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F73" activePane="bottomRight" state="frozen"/>
      <selection pane="topLeft" activeCell="A1" activeCellId="0" sqref="A1"/>
      <selection pane="topRight" activeCell="F1" activeCellId="0" sqref="F1"/>
      <selection pane="bottomLeft" activeCell="A73" activeCellId="0" sqref="A73"/>
      <selection pane="bottomRight" activeCell="Z930" activeCellId="0" sqref="Z930"/>
    </sheetView>
  </sheetViews>
  <sheetFormatPr defaultColWidth="12.03906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98.3730386805928</v>
      </c>
      <c r="K9" s="4" t="n">
        <f aca="false">'High scenario'!AG5</f>
        <v>5041051649.91449</v>
      </c>
      <c r="L9" s="4" t="n">
        <f aca="false">K9/$B$14*100</f>
        <v>98.3730386805928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103.552390712942</v>
      </c>
      <c r="G13" s="10" t="n">
        <f aca="false">AVERAGE(E11:E14)/AVERAGE(E7:E10)-1</f>
        <v>0.0273115983906473</v>
      </c>
      <c r="K13" s="9" t="n">
        <f aca="false">'High scenario'!AG16</f>
        <v>5306463610.93908</v>
      </c>
      <c r="L13" s="9" t="n">
        <f aca="false">K13/$B$14*100</f>
        <v>103.552390712942</v>
      </c>
      <c r="M13" s="10" t="n">
        <f aca="false">AVERAGE(K11:K14)/AVERAGE(K7:K10)-1</f>
        <v>0.0273115983906473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103.552390712942</v>
      </c>
      <c r="R13" s="10" t="n">
        <f aca="false">AVERAGE(P11:P14)/AVERAGE(P7:P10)-1</f>
        <v>0.0273115983906473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105.073839147017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105.073839147017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105.073839147017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99.7295637217998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99.7295637217998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99.7295637217998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98.4011159101485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98.4011159101485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98.4011159101485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98.3082407076737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98.3082407076737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98.3082407076737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4512300110.79965</v>
      </c>
      <c r="F33" s="9" t="n">
        <f aca="false">E33/$B$14*100</f>
        <v>88.0547759009108</v>
      </c>
      <c r="G33" s="10" t="n">
        <f aca="false">AVERAGE(E31:E34)/AVERAGE(E27:E30)-1</f>
        <v>-0.108757605416629</v>
      </c>
      <c r="H33" s="12" t="n">
        <f aca="false">'Central scenario'!BB36</f>
        <v>46.4144673290806</v>
      </c>
      <c r="K33" s="9" t="n">
        <f aca="false">'High scenario'!AG36</f>
        <v>4553103519.4936</v>
      </c>
      <c r="L33" s="9" t="n">
        <f aca="false">K33/$B$14*100</f>
        <v>88.8510294568168</v>
      </c>
      <c r="M33" s="10" t="n">
        <f aca="false">AVERAGE(K31:K34)/AVERAGE(K27:K30)-1</f>
        <v>-0.10508355230319</v>
      </c>
      <c r="O33" s="7" t="n">
        <f aca="false">O29+1</f>
        <v>2020</v>
      </c>
      <c r="P33" s="9" t="n">
        <f aca="false">'Low scenario'!AG36</f>
        <v>4463803318.74889</v>
      </c>
      <c r="Q33" s="9" t="n">
        <f aca="false">P33/$B$14*100</f>
        <v>87.1083906758408</v>
      </c>
      <c r="R33" s="10" t="n">
        <f aca="false">AVERAGE(P31:P34)/AVERAGE(P27:P30)-1</f>
        <v>-0.112455706638967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4699819807.57936</v>
      </c>
      <c r="F34" s="9" t="n">
        <f aca="false">E34/$B$14*100</f>
        <v>91.714108053359</v>
      </c>
      <c r="G34" s="7"/>
      <c r="H34" s="12" t="n">
        <f aca="false">'Central scenario'!BB37</f>
        <v>47</v>
      </c>
      <c r="K34" s="9" t="n">
        <f aca="false">'High scenario'!AG37</f>
        <v>4733325700.21733</v>
      </c>
      <c r="L34" s="9" t="n">
        <f aca="false">K34/$B$14*100</f>
        <v>92.3679550482729</v>
      </c>
      <c r="M34" s="7"/>
      <c r="O34" s="7" t="n">
        <f aca="false">O30+1</f>
        <v>2020</v>
      </c>
      <c r="P34" s="9" t="n">
        <f aca="false">'Low scenario'!AG37</f>
        <v>4673520914.97293</v>
      </c>
      <c r="Q34" s="9" t="n">
        <f aca="false">P34/$B$14*100</f>
        <v>91.2009012546003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4793690581.39865</v>
      </c>
      <c r="F35" s="6" t="n">
        <f aca="false">E35/$B$14*100</f>
        <v>93.5459387714709</v>
      </c>
      <c r="G35" s="7"/>
      <c r="H35" s="11" t="n">
        <f aca="false">'Central scenario'!BB38</f>
        <v>48</v>
      </c>
      <c r="K35" s="6" t="n">
        <f aca="false">'High scenario'!AG38</f>
        <v>4836393169.61816</v>
      </c>
      <c r="L35" s="6" t="n">
        <f aca="false">K35/$B$14*100</f>
        <v>94.3792536538427</v>
      </c>
      <c r="M35" s="7"/>
      <c r="O35" s="5" t="n">
        <f aca="false">O31+1</f>
        <v>2021</v>
      </c>
      <c r="P35" s="6" t="n">
        <f aca="false">'Low scenario'!AG38</f>
        <v>4649879863.95668</v>
      </c>
      <c r="Q35" s="6" t="n">
        <f aca="false">P35/$B$14*100</f>
        <v>90.7395606083266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4823939403.12739</v>
      </c>
      <c r="F36" s="9" t="n">
        <f aca="false">E36/$B$14*100</f>
        <v>94.1362260203655</v>
      </c>
      <c r="G36" s="7"/>
      <c r="H36" s="12" t="n">
        <f aca="false">'Central scenario'!BB39</f>
        <v>49</v>
      </c>
      <c r="K36" s="9" t="n">
        <f aca="false">'High scenario'!AG39</f>
        <v>4917481247.46468</v>
      </c>
      <c r="L36" s="9" t="n">
        <f aca="false">K36/$B$14*100</f>
        <v>95.9616378808852</v>
      </c>
      <c r="M36" s="7"/>
      <c r="O36" s="7" t="n">
        <f aca="false">O32+1</f>
        <v>2021</v>
      </c>
      <c r="P36" s="9" t="n">
        <f aca="false">'Low scenario'!AG39</f>
        <v>4743540413.07527</v>
      </c>
      <c r="Q36" s="9" t="n">
        <f aca="false">P36/$B$14*100</f>
        <v>92.5672889200261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4918407120.77163</v>
      </c>
      <c r="F37" s="9" t="n">
        <f aca="false">E37/$B$14*100</f>
        <v>95.979705731993</v>
      </c>
      <c r="G37" s="10" t="n">
        <f aca="false">AVERAGE(E35:E38)/AVERAGE(E31:E34)-1</f>
        <v>0.0820000000000023</v>
      </c>
      <c r="H37" s="12" t="n">
        <f aca="false">'Central scenario'!BB40</f>
        <v>50</v>
      </c>
      <c r="K37" s="9" t="n">
        <f aca="false">'High scenario'!AG40</f>
        <v>5099475941.83284</v>
      </c>
      <c r="L37" s="9" t="n">
        <f aca="false">K37/$B$14*100</f>
        <v>99.513152991635</v>
      </c>
      <c r="M37" s="10" t="n">
        <f aca="false">AVERAGE(K35:K38)/AVERAGE(K31:K34)-1</f>
        <v>0.107000000000001</v>
      </c>
      <c r="O37" s="7" t="n">
        <f aca="false">O33+1</f>
        <v>2021</v>
      </c>
      <c r="P37" s="9" t="n">
        <f aca="false">'Low scenario'!AG40</f>
        <v>4776269551.06131</v>
      </c>
      <c r="Q37" s="9" t="n">
        <f aca="false">P37/$B$14*100</f>
        <v>93.2059780231496</v>
      </c>
      <c r="R37" s="10" t="n">
        <f aca="false">AVERAGE(P35:P38)/AVERAGE(P31:P34)-1</f>
        <v>0.0569999999999999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4967835217.28166</v>
      </c>
      <c r="F38" s="9" t="n">
        <f aca="false">E38/$B$14*100</f>
        <v>96.9442647937856</v>
      </c>
      <c r="G38" s="7"/>
      <c r="H38" s="12" t="n">
        <f aca="false">'Central scenario'!BB41</f>
        <v>51</v>
      </c>
      <c r="K38" s="9" t="n">
        <f aca="false">'High scenario'!AG41</f>
        <v>5183426360.29764</v>
      </c>
      <c r="L38" s="9" t="n">
        <f aca="false">K38/$B$14*100</f>
        <v>101.151394044577</v>
      </c>
      <c r="M38" s="7"/>
      <c r="O38" s="7" t="n">
        <f aca="false">O34+1</f>
        <v>2021</v>
      </c>
      <c r="P38" s="9" t="n">
        <f aca="false">'Low scenario'!AG41</f>
        <v>4804479455.74377</v>
      </c>
      <c r="Q38" s="9" t="n">
        <f aca="false">P38/$B$14*100</f>
        <v>93.7564770533571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5033375110.46859</v>
      </c>
      <c r="F39" s="6" t="n">
        <f aca="false">E39/$B$14*100</f>
        <v>98.2232357100445</v>
      </c>
      <c r="G39" s="7"/>
      <c r="H39" s="11" t="n">
        <f aca="false">'Central scenario'!BB42</f>
        <v>51.125</v>
      </c>
      <c r="K39" s="6" t="n">
        <f aca="false">'High scenario'!AG42</f>
        <v>5247486589.03573</v>
      </c>
      <c r="L39" s="6" t="n">
        <f aca="false">K39/$B$14*100</f>
        <v>102.40149021442</v>
      </c>
      <c r="M39" s="7"/>
      <c r="O39" s="5" t="n">
        <f aca="false">O35+1</f>
        <v>2022</v>
      </c>
      <c r="P39" s="6" t="n">
        <f aca="false">'Low scenario'!AG42</f>
        <v>4835875058.51497</v>
      </c>
      <c r="Q39" s="6" t="n">
        <f aca="false">P39/$B$14*100</f>
        <v>94.36914303266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5113375767.31503</v>
      </c>
      <c r="F40" s="9" t="n">
        <f aca="false">E40/$B$14*100</f>
        <v>99.7843995815873</v>
      </c>
      <c r="G40" s="7"/>
      <c r="H40" s="12" t="n">
        <f aca="false">'Central scenario'!BB43</f>
        <v>51.25</v>
      </c>
      <c r="K40" s="9" t="n">
        <f aca="false">'High scenario'!AG43</f>
        <v>5310879747.26185</v>
      </c>
      <c r="L40" s="9" t="n">
        <f aca="false">K40/$B$14*100</f>
        <v>103.638568911356</v>
      </c>
      <c r="M40" s="7"/>
      <c r="O40" s="7" t="n">
        <f aca="false">O36+1</f>
        <v>2022</v>
      </c>
      <c r="P40" s="9" t="n">
        <f aca="false">'Low scenario'!AG43</f>
        <v>4933282029.59826</v>
      </c>
      <c r="Q40" s="9" t="n">
        <f aca="false">P40/$B$14*100</f>
        <v>96.2699804768267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5164327476.81018</v>
      </c>
      <c r="F41" s="9" t="n">
        <f aca="false">E41/$B$14*100</f>
        <v>100.778691018592</v>
      </c>
      <c r="G41" s="10" t="n">
        <f aca="false">AVERAGE(E39:E42)/AVERAGE(E35:E38)-1</f>
        <v>0.0559999999999969</v>
      </c>
      <c r="H41" s="12" t="n">
        <f aca="false">'Central scenario'!BB44</f>
        <v>51.375</v>
      </c>
      <c r="K41" s="9" t="n">
        <f aca="false">'High scenario'!AG44</f>
        <v>5379947118.63364</v>
      </c>
      <c r="L41" s="9" t="n">
        <f aca="false">K41/$B$14*100</f>
        <v>104.986376406175</v>
      </c>
      <c r="M41" s="10" t="n">
        <f aca="false">AVERAGE(K39:K42)/AVERAGE(K35:K38)-1</f>
        <v>0.066000000000001</v>
      </c>
      <c r="O41" s="7" t="n">
        <f aca="false">O37+1</f>
        <v>2022</v>
      </c>
      <c r="P41" s="9" t="n">
        <f aca="false">'Low scenario'!AG44</f>
        <v>5015083028.61438</v>
      </c>
      <c r="Q41" s="9" t="n">
        <f aca="false">P41/$B$14*100</f>
        <v>97.8662769243071</v>
      </c>
      <c r="R41" s="10" t="n">
        <f aca="false">AVERAGE(P39:P42)/AVERAGE(P35:P38)-1</f>
        <v>0.0460000000000007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5285010818.04992</v>
      </c>
      <c r="F42" s="9" t="n">
        <f aca="false">E42/$B$14*100</f>
        <v>103.133752585176</v>
      </c>
      <c r="G42" s="7"/>
      <c r="H42" s="12" t="n">
        <f aca="false">'Central scenario'!BB45</f>
        <v>51.5</v>
      </c>
      <c r="K42" s="9" t="n">
        <f aca="false">'High scenario'!AG45</f>
        <v>5420890527.75021</v>
      </c>
      <c r="L42" s="9" t="n">
        <f aca="false">K42/$B$14*100</f>
        <v>105.785361984672</v>
      </c>
      <c r="M42" s="7"/>
      <c r="O42" s="7" t="n">
        <f aca="false">O38+1</f>
        <v>2022</v>
      </c>
      <c r="P42" s="9" t="n">
        <f aca="false">'Low scenario'!AG45</f>
        <v>5062740954.16594</v>
      </c>
      <c r="Q42" s="9" t="n">
        <f aca="false">P42/$B$14*100</f>
        <v>98.7962921828892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5285043865.99202</v>
      </c>
      <c r="F43" s="6" t="n">
        <f aca="false">E43/$B$14*100</f>
        <v>103.134397495547</v>
      </c>
      <c r="G43" s="7"/>
      <c r="H43" s="11" t="n">
        <f aca="false">'Central scenario'!BB46</f>
        <v>51.625</v>
      </c>
      <c r="K43" s="6" t="n">
        <f aca="false">'High scenario'!AG46</f>
        <v>5483623485.5423</v>
      </c>
      <c r="L43" s="6" t="n">
        <f aca="false">K43/$B$14*100</f>
        <v>107.009557274068</v>
      </c>
      <c r="M43" s="7"/>
      <c r="O43" s="5" t="n">
        <f aca="false">O39+1</f>
        <v>2023</v>
      </c>
      <c r="P43" s="6" t="n">
        <f aca="false">'Low scenario'!AG46</f>
        <v>5077668811.4407</v>
      </c>
      <c r="Q43" s="6" t="n">
        <f aca="false">P43/$B$14*100</f>
        <v>99.0876001842927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5317910798.00764</v>
      </c>
      <c r="F44" s="9" t="n">
        <f aca="false">E44/$B$14*100</f>
        <v>103.775775564851</v>
      </c>
      <c r="G44" s="7"/>
      <c r="H44" s="12" t="n">
        <f aca="false">'Central scenario'!BB47</f>
        <v>51.75</v>
      </c>
      <c r="K44" s="9" t="n">
        <f aca="false">'High scenario'!AG47</f>
        <v>5576423734.62495</v>
      </c>
      <c r="L44" s="9" t="n">
        <f aca="false">K44/$B$14*100</f>
        <v>108.820497356924</v>
      </c>
      <c r="M44" s="7"/>
      <c r="O44" s="7" t="n">
        <f aca="false">O40+1</f>
        <v>2023</v>
      </c>
      <c r="P44" s="9" t="n">
        <f aca="false">'Low scenario'!AG47</f>
        <v>5130613310.78222</v>
      </c>
      <c r="Q44" s="9" t="n">
        <f aca="false">P44/$B$14*100</f>
        <v>100.1207796959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5370900575.8826</v>
      </c>
      <c r="F45" s="9" t="n">
        <f aca="false">E45/$B$14*100</f>
        <v>104.809838659336</v>
      </c>
      <c r="G45" s="10" t="n">
        <f aca="false">AVERAGE(E43:E46)/AVERAGE(E39:E42)-1</f>
        <v>0.040000000000002</v>
      </c>
      <c r="H45" s="12" t="n">
        <f aca="false">'Central scenario'!BB48</f>
        <v>51.875</v>
      </c>
      <c r="K45" s="9" t="n">
        <f aca="false">'High scenario'!AG48</f>
        <v>5595145003.37899</v>
      </c>
      <c r="L45" s="9" t="n">
        <f aca="false">K45/$B$14*100</f>
        <v>109.185831462422</v>
      </c>
      <c r="M45" s="10" t="n">
        <f aca="false">AVERAGE(K43:K46)/AVERAGE(K39:K42)-1</f>
        <v>0.0449999999999977</v>
      </c>
      <c r="O45" s="7" t="n">
        <f aca="false">O41+1</f>
        <v>2023</v>
      </c>
      <c r="P45" s="9" t="n">
        <f aca="false">'Low scenario'!AG48</f>
        <v>5165535519.47281</v>
      </c>
      <c r="Q45" s="9" t="n">
        <f aca="false">P45/$B$14*100</f>
        <v>100.802265232036</v>
      </c>
      <c r="R45" s="10" t="n">
        <f aca="false">AVERAGE(P43:P46)/AVERAGE(P39:P42)-1</f>
        <v>0.0350000000000008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5446077499.66725</v>
      </c>
      <c r="F46" s="9" t="n">
        <f aca="false">E46/$B$14*100</f>
        <v>106.276870331483</v>
      </c>
      <c r="G46" s="7"/>
      <c r="H46" s="12" t="n">
        <f aca="false">'Central scenario'!BB49</f>
        <v>52</v>
      </c>
      <c r="K46" s="9" t="n">
        <f aca="false">'High scenario'!AG49</f>
        <v>5665175938.35581</v>
      </c>
      <c r="L46" s="9" t="n">
        <f aca="false">K46/$B$14*100</f>
        <v>110.552442311456</v>
      </c>
      <c r="M46" s="7"/>
      <c r="O46" s="7" t="n">
        <f aca="false">O42+1</f>
        <v>2023</v>
      </c>
      <c r="P46" s="9" t="n">
        <f aca="false">'Low scenario'!AG49</f>
        <v>5167807766.6791</v>
      </c>
      <c r="Q46" s="9" t="n">
        <f aca="false">P46/$B$14*100</f>
        <v>100.846606746038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5496445620.6317</v>
      </c>
      <c r="F47" s="6" t="n">
        <f aca="false">E47/$B$14*100</f>
        <v>107.259773395369</v>
      </c>
      <c r="G47" s="7"/>
      <c r="H47" s="11" t="n">
        <f aca="false">'Central scenario'!BB50</f>
        <v>52</v>
      </c>
      <c r="K47" s="6" t="n">
        <f aca="false">'High scenario'!AG50</f>
        <v>5730386542.39173</v>
      </c>
      <c r="L47" s="6" t="n">
        <f aca="false">K47/$B$14*100</f>
        <v>111.824987351402</v>
      </c>
      <c r="M47" s="7"/>
      <c r="O47" s="5" t="n">
        <f aca="false">O43+1</f>
        <v>2024</v>
      </c>
      <c r="P47" s="6" t="n">
        <f aca="false">'Low scenario'!AG50</f>
        <v>5229998875.78395</v>
      </c>
      <c r="Q47" s="6" t="n">
        <f aca="false">P47/$B$14*100</f>
        <v>102.060228189822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5530627229.92793</v>
      </c>
      <c r="F48" s="9" t="n">
        <f aca="false">E48/$B$14*100</f>
        <v>107.926806587445</v>
      </c>
      <c r="G48" s="7"/>
      <c r="H48" s="12" t="n">
        <f aca="false">'Central scenario'!BB51</f>
        <v>52</v>
      </c>
      <c r="K48" s="9" t="n">
        <f aca="false">'High scenario'!AG51</f>
        <v>5771598565.33681</v>
      </c>
      <c r="L48" s="9" t="n">
        <f aca="false">K48/$B$14*100</f>
        <v>112.629214764416</v>
      </c>
      <c r="M48" s="7"/>
      <c r="O48" s="7" t="n">
        <f aca="false">O44+1</f>
        <v>2024</v>
      </c>
      <c r="P48" s="9" t="n">
        <f aca="false">'Low scenario'!AG51</f>
        <v>5284531710.10566</v>
      </c>
      <c r="Q48" s="9" t="n">
        <f aca="false">P48/$B$14*100</f>
        <v>103.124403086777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5558882096.03851</v>
      </c>
      <c r="F49" s="9" t="n">
        <f aca="false">E49/$B$14*100</f>
        <v>108.478183012413</v>
      </c>
      <c r="G49" s="10" t="n">
        <f aca="false">AVERAGE(E47:E50)/AVERAGE(E43:E46)-1</f>
        <v>0.0350000000000004</v>
      </c>
      <c r="H49" s="12" t="n">
        <f aca="false">'Central scenario'!BB52</f>
        <v>52</v>
      </c>
      <c r="K49" s="9" t="n">
        <f aca="false">'High scenario'!AG52</f>
        <v>5818950803.51415</v>
      </c>
      <c r="L49" s="9" t="n">
        <f aca="false">K49/$B$14*100</f>
        <v>113.553264720919</v>
      </c>
      <c r="M49" s="10" t="n">
        <f aca="false">AVERAGE(K47:K50)/AVERAGE(K43:K46)-1</f>
        <v>0.0400000000000018</v>
      </c>
      <c r="O49" s="7" t="n">
        <f aca="false">O45+1</f>
        <v>2024</v>
      </c>
      <c r="P49" s="9" t="n">
        <f aca="false">'Low scenario'!AG52</f>
        <v>5320501585.05699</v>
      </c>
      <c r="Q49" s="9" t="n">
        <f aca="false">P49/$B$14*100</f>
        <v>103.826333188997</v>
      </c>
      <c r="R49" s="10" t="n">
        <f aca="false">AVERAGE(P47:P50)/AVERAGE(P43:P46)-1</f>
        <v>0.0299999999999991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5583675438.83561</v>
      </c>
      <c r="F50" s="9" t="n">
        <f aca="false">E50/$B$14*100</f>
        <v>108.962009927783</v>
      </c>
      <c r="G50" s="7"/>
      <c r="H50" s="7" t="n">
        <v>52</v>
      </c>
      <c r="K50" s="9" t="n">
        <f aca="false">'High scenario'!AG53</f>
        <v>5892246977.13547</v>
      </c>
      <c r="L50" s="9" t="n">
        <f aca="false">K50/$B$14*100</f>
        <v>114.983594704328</v>
      </c>
      <c r="M50" s="7"/>
      <c r="O50" s="7" t="n">
        <f aca="false">O46+1</f>
        <v>2024</v>
      </c>
      <c r="P50" s="9" t="n">
        <f aca="false">'Low scenario'!AG53</f>
        <v>5322841999.67947</v>
      </c>
      <c r="Q50" s="9" t="n">
        <f aca="false">P50/$B$14*100</f>
        <v>103.872004948419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5661338989.25063</v>
      </c>
      <c r="F51" s="6" t="n">
        <f aca="false">E51/$B$14*100</f>
        <v>110.477566597229</v>
      </c>
      <c r="G51" s="7"/>
      <c r="H51" s="2" t="n">
        <f aca="false">H50</f>
        <v>52</v>
      </c>
      <c r="K51" s="6" t="n">
        <f aca="false">'High scenario'!AG54</f>
        <v>5930950071.37545</v>
      </c>
      <c r="L51" s="6" t="n">
        <f aca="false">K51/$B$14*100</f>
        <v>115.738861908701</v>
      </c>
      <c r="M51" s="7"/>
      <c r="O51" s="5" t="n">
        <f aca="false">O47+1</f>
        <v>2025</v>
      </c>
      <c r="P51" s="6" t="n">
        <f aca="false">'Low scenario'!AG54</f>
        <v>5360748847.67851</v>
      </c>
      <c r="Q51" s="6" t="n">
        <f aca="false">P51/$B$14*100</f>
        <v>104.611733894567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5696546046.82576</v>
      </c>
      <c r="F52" s="9" t="n">
        <f aca="false">E52/$B$14*100</f>
        <v>111.164610785068</v>
      </c>
      <c r="G52" s="7"/>
      <c r="H52" s="2" t="n">
        <f aca="false">H51</f>
        <v>52</v>
      </c>
      <c r="K52" s="9" t="n">
        <f aca="false">'High scenario'!AG55</f>
        <v>5973604515.12359</v>
      </c>
      <c r="L52" s="9" t="n">
        <f aca="false">K52/$B$14*100</f>
        <v>116.57123728117</v>
      </c>
      <c r="M52" s="7"/>
      <c r="O52" s="7" t="n">
        <f aca="false">O48+1</f>
        <v>2025</v>
      </c>
      <c r="P52" s="9" t="n">
        <f aca="false">'Low scenario'!AG55</f>
        <v>5390222344.30779</v>
      </c>
      <c r="Q52" s="9" t="n">
        <f aca="false">P52/$B$14*100</f>
        <v>105.186891148513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5725648558.91964</v>
      </c>
      <c r="F53" s="9" t="n">
        <f aca="false">E53/$B$14*100</f>
        <v>111.732528502785</v>
      </c>
      <c r="G53" s="10" t="n">
        <f aca="false">AVERAGE(E51:E54)/AVERAGE(E47:E50)-1</f>
        <v>0.0299999999999976</v>
      </c>
      <c r="H53" s="2" t="n">
        <f aca="false">H52</f>
        <v>52</v>
      </c>
      <c r="K53" s="9" t="n">
        <f aca="false">'High scenario'!AG56</f>
        <v>6022614081.63714</v>
      </c>
      <c r="L53" s="9" t="n">
        <f aca="false">K53/$B$14*100</f>
        <v>117.527628986151</v>
      </c>
      <c r="M53" s="10" t="n">
        <f aca="false">AVERAGE(K51:K54)/AVERAGE(K47:K50)-1</f>
        <v>0.0349999999999995</v>
      </c>
      <c r="O53" s="7" t="n">
        <f aca="false">O49+1</f>
        <v>2025</v>
      </c>
      <c r="P53" s="9" t="n">
        <f aca="false">'Low scenario'!AG56</f>
        <v>5453514124.68342</v>
      </c>
      <c r="Q53" s="9" t="n">
        <f aca="false">P53/$B$14*100</f>
        <v>106.421991518722</v>
      </c>
      <c r="R53" s="10" t="n">
        <f aca="false">AVERAGE(P51:P54)/AVERAGE(P47:P50)-1</f>
        <v>0.025000000000001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5751185702.00067</v>
      </c>
      <c r="F54" s="9" t="n">
        <f aca="false">E54/$B$14*100</f>
        <v>112.230870225617</v>
      </c>
      <c r="G54" s="7"/>
      <c r="H54" s="2" t="n">
        <f aca="false">H53</f>
        <v>52</v>
      </c>
      <c r="K54" s="9" t="n">
        <f aca="false">'High scenario'!AG57</f>
        <v>6098475621.3352</v>
      </c>
      <c r="L54" s="9" t="n">
        <f aca="false">K54/$B$14*100</f>
        <v>119.00802051898</v>
      </c>
      <c r="M54" s="7"/>
      <c r="O54" s="7" t="n">
        <f aca="false">O50+1</f>
        <v>2025</v>
      </c>
      <c r="P54" s="9" t="n">
        <f aca="false">'Low scenario'!AG57</f>
        <v>5482335708.22201</v>
      </c>
      <c r="Q54" s="9" t="n">
        <f aca="false">P54/$B$14*100</f>
        <v>106.984427087564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5766172102.02552</v>
      </c>
      <c r="F55" s="6" t="n">
        <f aca="false">E55/$B$14*100</f>
        <v>112.52332065297</v>
      </c>
      <c r="G55" s="7"/>
      <c r="H55" s="2" t="n">
        <f aca="false">H54</f>
        <v>52</v>
      </c>
      <c r="K55" s="6" t="n">
        <f aca="false">'High scenario'!AG58</f>
        <v>6131437646.2124</v>
      </c>
      <c r="L55" s="6" t="n">
        <f aca="false">K55/$B$14*100</f>
        <v>119.651254267297</v>
      </c>
      <c r="M55" s="7"/>
      <c r="O55" s="5" t="n">
        <f aca="false">O51+1</f>
        <v>2026</v>
      </c>
      <c r="P55" s="6" t="n">
        <f aca="false">'Low scenario'!AG58</f>
        <v>5500621410.82463</v>
      </c>
      <c r="Q55" s="6" t="n">
        <f aca="false">P55/$B$14*100</f>
        <v>107.341261386109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5813070433.37395</v>
      </c>
      <c r="F56" s="9" t="n">
        <f aca="false">E56/$B$14*100</f>
        <v>113.438512895421</v>
      </c>
      <c r="G56" s="7"/>
      <c r="H56" s="2" t="n">
        <f aca="false">H55</f>
        <v>52</v>
      </c>
      <c r="K56" s="9" t="n">
        <f aca="false">'High scenario'!AG59</f>
        <v>6235505451.81007</v>
      </c>
      <c r="L56" s="9" t="n">
        <f aca="false">K56/$B$14*100</f>
        <v>121.682073821712</v>
      </c>
      <c r="M56" s="7"/>
      <c r="O56" s="7" t="n">
        <f aca="false">O52+1</f>
        <v>2026</v>
      </c>
      <c r="P56" s="9" t="n">
        <f aca="false">'Low scenario'!AG59</f>
        <v>5525297006.38098</v>
      </c>
      <c r="Q56" s="9" t="n">
        <f aca="false">P56/$B$14*100</f>
        <v>107.822790536118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5896059355.67413</v>
      </c>
      <c r="F57" s="9" t="n">
        <f aca="false">E57/$B$14*100</f>
        <v>115.057990938982</v>
      </c>
      <c r="G57" s="10" t="n">
        <f aca="false">AVERAGE(E55:E58)/AVERAGE(E51:E54)-1</f>
        <v>0.0265743240743872</v>
      </c>
      <c r="H57" s="2" t="n">
        <f aca="false">H56</f>
        <v>52</v>
      </c>
      <c r="K57" s="9" t="n">
        <f aca="false">'High scenario'!AG60</f>
        <v>6282192108.4036</v>
      </c>
      <c r="L57" s="9" t="n">
        <f aca="false">K57/$B$14*100</f>
        <v>122.59313536083</v>
      </c>
      <c r="M57" s="10" t="n">
        <f aca="false">AVERAGE(K55:K58)/AVERAGE(K51:K54)-1</f>
        <v>0.0405735578012758</v>
      </c>
      <c r="O57" s="7" t="n">
        <f aca="false">O53+1</f>
        <v>2026</v>
      </c>
      <c r="P57" s="9" t="n">
        <f aca="false">'Low scenario'!AG60</f>
        <v>5562443845.83498</v>
      </c>
      <c r="Q57" s="9" t="n">
        <f aca="false">P57/$B$14*100</f>
        <v>108.547688380505</v>
      </c>
      <c r="R57" s="10" t="n">
        <f aca="false">AVERAGE(P55:P58)/AVERAGE(P51:P54)-1</f>
        <v>0.0210373133824211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5966234636.66915</v>
      </c>
      <c r="F58" s="9" t="n">
        <f aca="false">E58/$B$14*100</f>
        <v>116.427418612246</v>
      </c>
      <c r="G58" s="7"/>
      <c r="H58" s="2" t="n">
        <f aca="false">H57</f>
        <v>52</v>
      </c>
      <c r="K58" s="9" t="n">
        <f aca="false">'High scenario'!AG61</f>
        <v>6351314950.33707</v>
      </c>
      <c r="L58" s="9" t="n">
        <f aca="false">K58/$B$14*100</f>
        <v>123.942025329722</v>
      </c>
      <c r="M58" s="7"/>
      <c r="O58" s="7" t="n">
        <f aca="false">O54+1</f>
        <v>2026</v>
      </c>
      <c r="P58" s="9" t="n">
        <f aca="false">'Low scenario'!AG61</f>
        <v>5554691212.02026</v>
      </c>
      <c r="Q58" s="9" t="n">
        <f aca="false">P58/$B$14*100</f>
        <v>108.396400474906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5970698621.31095</v>
      </c>
      <c r="F59" s="6" t="n">
        <f aca="false">E59/$B$14*100</f>
        <v>116.51453054133</v>
      </c>
      <c r="G59" s="7"/>
      <c r="H59" s="2" t="n">
        <f aca="false">H58</f>
        <v>52</v>
      </c>
      <c r="K59" s="6" t="n">
        <f aca="false">'High scenario'!AG62</f>
        <v>6394588226.18218</v>
      </c>
      <c r="L59" s="6" t="n">
        <f aca="false">K59/$B$14*100</f>
        <v>124.786476831943</v>
      </c>
      <c r="M59" s="7"/>
      <c r="O59" s="5" t="n">
        <f aca="false">O55+1</f>
        <v>2027</v>
      </c>
      <c r="P59" s="6" t="n">
        <f aca="false">'Low scenario'!AG62</f>
        <v>5585588887.16759</v>
      </c>
      <c r="Q59" s="6" t="n">
        <f aca="false">P59/$B$14*100</f>
        <v>108.999349701277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6019297071.66324</v>
      </c>
      <c r="F60" s="9" t="n">
        <f aca="false">E60/$B$14*100</f>
        <v>117.462899565957</v>
      </c>
      <c r="G60" s="7"/>
      <c r="H60" s="2" t="n">
        <f aca="false">H59</f>
        <v>52</v>
      </c>
      <c r="K60" s="9" t="n">
        <f aca="false">'High scenario'!AG63</f>
        <v>6446605079.75041</v>
      </c>
      <c r="L60" s="9" t="n">
        <f aca="false">K60/$B$14*100</f>
        <v>125.801553903847</v>
      </c>
      <c r="M60" s="7"/>
      <c r="O60" s="7" t="n">
        <f aca="false">O56+1</f>
        <v>2027</v>
      </c>
      <c r="P60" s="9" t="n">
        <f aca="false">'Low scenario'!AG63</f>
        <v>5636118848.08257</v>
      </c>
      <c r="Q60" s="9" t="n">
        <f aca="false">P60/$B$14*100</f>
        <v>109.985410972778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6094303562.18234</v>
      </c>
      <c r="F61" s="9" t="n">
        <f aca="false">E61/$B$14*100</f>
        <v>118.926605337203</v>
      </c>
      <c r="G61" s="10" t="n">
        <f aca="false">AVERAGE(E59:E62)/AVERAGE(E55:E58)-1</f>
        <v>0.0339377442322553</v>
      </c>
      <c r="H61" s="2" t="n">
        <f aca="false">H60</f>
        <v>52</v>
      </c>
      <c r="K61" s="9" t="n">
        <f aca="false">'High scenario'!AG64</f>
        <v>6502360271.68241</v>
      </c>
      <c r="L61" s="9" t="n">
        <f aca="false">K61/$B$14*100</f>
        <v>126.889582361691</v>
      </c>
      <c r="M61" s="10" t="n">
        <f aca="false">AVERAGE(K59:K62)/AVERAGE(K55:K58)-1</f>
        <v>0.0337371080719366</v>
      </c>
      <c r="O61" s="7" t="n">
        <f aca="false">O57+1</f>
        <v>2027</v>
      </c>
      <c r="P61" s="9" t="n">
        <f aca="false">'Low scenario'!AG64</f>
        <v>5650575506.07998</v>
      </c>
      <c r="Q61" s="9" t="n">
        <f aca="false">P61/$B$14*100</f>
        <v>110.267523808578</v>
      </c>
      <c r="R61" s="10" t="n">
        <f aca="false">AVERAGE(P59:P62)/AVERAGE(P55:P58)-1</f>
        <v>0.0188645207920659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6152790143.67582</v>
      </c>
      <c r="F62" s="9" t="n">
        <f aca="false">E62/$B$14*100</f>
        <v>120.067935191193</v>
      </c>
      <c r="G62" s="7"/>
      <c r="H62" s="2" t="n">
        <f aca="false">H61</f>
        <v>52</v>
      </c>
      <c r="K62" s="9" t="n">
        <f aca="false">'High scenario'!AG65</f>
        <v>6500339467.93393</v>
      </c>
      <c r="L62" s="9" t="n">
        <f aca="false">K62/$B$14*100</f>
        <v>126.850147612928</v>
      </c>
      <c r="M62" s="7"/>
      <c r="O62" s="7" t="n">
        <f aca="false">O58+1</f>
        <v>2027</v>
      </c>
      <c r="P62" s="9" t="n">
        <f aca="false">'Low scenario'!AG65</f>
        <v>5688488326.41083</v>
      </c>
      <c r="Q62" s="9" t="n">
        <f aca="false">P62/$B$14*100</f>
        <v>111.007369301127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6200189481.00331</v>
      </c>
      <c r="F63" s="6" t="n">
        <f aca="false">E63/$B$14*100</f>
        <v>120.992904258795</v>
      </c>
      <c r="G63" s="7"/>
      <c r="H63" s="2" t="n">
        <f aca="false">H62</f>
        <v>52</v>
      </c>
      <c r="K63" s="6" t="n">
        <f aca="false">'High scenario'!AG66</f>
        <v>6586609173.91151</v>
      </c>
      <c r="L63" s="6" t="n">
        <f aca="false">K63/$B$14*100</f>
        <v>128.533648142672</v>
      </c>
      <c r="M63" s="7"/>
      <c r="O63" s="5" t="n">
        <f aca="false">O59+1</f>
        <v>2028</v>
      </c>
      <c r="P63" s="6" t="n">
        <f aca="false">'Low scenario'!AG66</f>
        <v>5736799075.75838</v>
      </c>
      <c r="Q63" s="6" t="n">
        <f aca="false">P63/$B$14*100</f>
        <v>111.950124016671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6240407703.36614</v>
      </c>
      <c r="F64" s="9" t="n">
        <f aca="false">E64/$B$14*100</f>
        <v>121.777738261484</v>
      </c>
      <c r="G64" s="7"/>
      <c r="H64" s="2" t="n">
        <f aca="false">H63</f>
        <v>52</v>
      </c>
      <c r="K64" s="9" t="n">
        <f aca="false">'High scenario'!AG67</f>
        <v>6629146728.60533</v>
      </c>
      <c r="L64" s="9" t="n">
        <f aca="false">K64/$B$14*100</f>
        <v>129.363742496763</v>
      </c>
      <c r="M64" s="7"/>
      <c r="O64" s="7" t="n">
        <f aca="false">O60+1</f>
        <v>2028</v>
      </c>
      <c r="P64" s="9" t="n">
        <f aca="false">'Low scenario'!AG67</f>
        <v>5728780840.77609</v>
      </c>
      <c r="Q64" s="9" t="n">
        <f aca="false">P64/$B$14*100</f>
        <v>111.793653066789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6266654580.54093</v>
      </c>
      <c r="F65" s="9" t="n">
        <f aca="false">E65/$B$14*100</f>
        <v>122.289930010918</v>
      </c>
      <c r="G65" s="10" t="n">
        <f aca="false">AVERAGE(E63:E66)/AVERAGE(E59:E62)-1</f>
        <v>0.032129801992856</v>
      </c>
      <c r="H65" s="2" t="n">
        <f aca="false">H64</f>
        <v>52</v>
      </c>
      <c r="K65" s="9" t="n">
        <f aca="false">'High scenario'!AG68</f>
        <v>6722020888.49067</v>
      </c>
      <c r="L65" s="9" t="n">
        <f aca="false">K65/$B$14*100</f>
        <v>131.176124903712</v>
      </c>
      <c r="M65" s="10" t="n">
        <f aca="false">AVERAGE(K63:K66)/AVERAGE(K59:K62)-1</f>
        <v>0.0330721779311876</v>
      </c>
      <c r="O65" s="7" t="n">
        <f aca="false">O61+1</f>
        <v>2028</v>
      </c>
      <c r="P65" s="9" t="n">
        <f aca="false">'Low scenario'!AG68</f>
        <v>5749387475.24215</v>
      </c>
      <c r="Q65" s="9" t="n">
        <f aca="false">P65/$B$14*100</f>
        <v>112.195778930634</v>
      </c>
      <c r="R65" s="10" t="n">
        <f aca="false">AVERAGE(P63:P66)/AVERAGE(P59:P62)-1</f>
        <v>0.0196657870773957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6308570517.1896</v>
      </c>
      <c r="F66" s="9" t="n">
        <f aca="false">E66/$B$14*100</f>
        <v>123.107893869183</v>
      </c>
      <c r="G66" s="7"/>
      <c r="H66" s="2" t="n">
        <f aca="false">H65</f>
        <v>52</v>
      </c>
      <c r="K66" s="9" t="n">
        <f aca="false">'High scenario'!AG69</f>
        <v>6760830083.7784</v>
      </c>
      <c r="L66" s="9" t="n">
        <f aca="false">K66/$B$14*100</f>
        <v>131.933462605115</v>
      </c>
      <c r="M66" s="7"/>
      <c r="O66" s="7" t="n">
        <f aca="false">O62+1</f>
        <v>2028</v>
      </c>
      <c r="P66" s="9" t="n">
        <f aca="false">'Low scenario'!AG69</f>
        <v>5789479505.91731</v>
      </c>
      <c r="Q66" s="9" t="n">
        <f aca="false">P66/$B$14*100</f>
        <v>112.978150379745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6336419331.23133</v>
      </c>
      <c r="F67" s="6" t="n">
        <f aca="false">E67/$B$14*100</f>
        <v>123.651346436462</v>
      </c>
      <c r="G67" s="7"/>
      <c r="H67" s="2" t="n">
        <f aca="false">H66</f>
        <v>52</v>
      </c>
      <c r="K67" s="6" t="n">
        <f aca="false">'High scenario'!AG70</f>
        <v>6818214799.18928</v>
      </c>
      <c r="L67" s="6" t="n">
        <f aca="false">K67/$B$14*100</f>
        <v>133.053290216659</v>
      </c>
      <c r="M67" s="7"/>
      <c r="O67" s="5" t="n">
        <f aca="false">O63+1</f>
        <v>2029</v>
      </c>
      <c r="P67" s="6" t="n">
        <f aca="false">'Low scenario'!AG70</f>
        <v>5839134104.71637</v>
      </c>
      <c r="Q67" s="6" t="n">
        <f aca="false">P67/$B$14*100</f>
        <v>113.947129495127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6359777803.53695</v>
      </c>
      <c r="F68" s="9" t="n">
        <f aca="false">E68/$B$14*100</f>
        <v>124.107172732088</v>
      </c>
      <c r="G68" s="7"/>
      <c r="H68" s="2" t="n">
        <f aca="false">H67</f>
        <v>52</v>
      </c>
      <c r="K68" s="9" t="n">
        <f aca="false">'High scenario'!AG71</f>
        <v>6839156103.85929</v>
      </c>
      <c r="L68" s="9" t="n">
        <f aca="false">K68/$B$14*100</f>
        <v>133.461946964772</v>
      </c>
      <c r="M68" s="7"/>
      <c r="O68" s="7" t="n">
        <f aca="false">O64+1</f>
        <v>2029</v>
      </c>
      <c r="P68" s="9" t="n">
        <f aca="false">'Low scenario'!AG71</f>
        <v>5858632127.2241</v>
      </c>
      <c r="Q68" s="9" t="n">
        <f aca="false">P68/$B$14*100</f>
        <v>114.327621474887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6409215099.62982</v>
      </c>
      <c r="F69" s="9" t="n">
        <f aca="false">E69/$B$14*100</f>
        <v>125.071911318111</v>
      </c>
      <c r="G69" s="10" t="n">
        <f aca="false">AVERAGE(E67:E70)/AVERAGE(E63:E66)-1</f>
        <v>0.0220776637319036</v>
      </c>
      <c r="H69" s="2" t="n">
        <f aca="false">H68</f>
        <v>52</v>
      </c>
      <c r="K69" s="9" t="n">
        <f aca="false">'High scenario'!AG72</f>
        <v>6906599265.08982</v>
      </c>
      <c r="L69" s="9" t="n">
        <f aca="false">K69/$B$14*100</f>
        <v>134.778058992425</v>
      </c>
      <c r="M69" s="10" t="n">
        <f aca="false">AVERAGE(K67:K70)/AVERAGE(K63:K66)-1</f>
        <v>0.0318638756887804</v>
      </c>
      <c r="O69" s="7" t="n">
        <f aca="false">O65+1</f>
        <v>2029</v>
      </c>
      <c r="P69" s="9" t="n">
        <f aca="false">'Low scenario'!AG72</f>
        <v>5886487339.95965</v>
      </c>
      <c r="Q69" s="9" t="n">
        <f aca="false">P69/$B$14*100</f>
        <v>114.871198908762</v>
      </c>
      <c r="R69" s="10" t="n">
        <f aca="false">AVERAGE(P67:P70)/AVERAGE(P63:P66)-1</f>
        <v>0.0227661604026765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6462700960.02315</v>
      </c>
      <c r="F70" s="9" t="n">
        <f aca="false">E70/$B$14*100</f>
        <v>126.115655159424</v>
      </c>
      <c r="G70" s="7"/>
      <c r="H70" s="2" t="n">
        <f aca="false">H69</f>
        <v>52</v>
      </c>
      <c r="K70" s="9" t="n">
        <f aca="false">'High scenario'!AG73</f>
        <v>6985357797.1693</v>
      </c>
      <c r="L70" s="9" t="n">
        <f aca="false">K70/$B$14*100</f>
        <v>136.31498355911</v>
      </c>
      <c r="M70" s="7"/>
      <c r="O70" s="7" t="n">
        <f aca="false">O66+1</f>
        <v>2029</v>
      </c>
      <c r="P70" s="9" t="n">
        <f aca="false">'Low scenario'!AG73</f>
        <v>5943916253.84156</v>
      </c>
      <c r="Q70" s="9" t="n">
        <f aca="false">P70/$B$14*100</f>
        <v>115.991889026425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6540833171.85276</v>
      </c>
      <c r="F71" s="6" t="n">
        <f aca="false">E71/$B$14*100</f>
        <v>127.640357469635</v>
      </c>
      <c r="G71" s="7"/>
      <c r="H71" s="2" t="n">
        <f aca="false">H70</f>
        <v>52</v>
      </c>
      <c r="K71" s="6" t="n">
        <f aca="false">'High scenario'!AG74</f>
        <v>7041896233.14385</v>
      </c>
      <c r="L71" s="6" t="n">
        <f aca="false">K71/$B$14*100</f>
        <v>137.418296545232</v>
      </c>
      <c r="M71" s="7"/>
      <c r="O71" s="5" t="n">
        <f aca="false">O67+1</f>
        <v>2030</v>
      </c>
      <c r="P71" s="6" t="n">
        <f aca="false">'Low scenario'!AG74</f>
        <v>5971954429.96143</v>
      </c>
      <c r="Q71" s="6" t="n">
        <f aca="false">P71/$B$14*100</f>
        <v>116.539036878803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6554419829.15522</v>
      </c>
      <c r="F72" s="9" t="n">
        <f aca="false">E72/$B$14*100</f>
        <v>127.905492774165</v>
      </c>
      <c r="G72" s="7"/>
      <c r="H72" s="2" t="n">
        <f aca="false">H71</f>
        <v>52</v>
      </c>
      <c r="K72" s="9" t="n">
        <f aca="false">'High scenario'!AG75</f>
        <v>7105130753.21534</v>
      </c>
      <c r="L72" s="9" t="n">
        <f aca="false">K72/$B$14*100</f>
        <v>138.65227951564</v>
      </c>
      <c r="M72" s="7"/>
      <c r="O72" s="7" t="n">
        <f aca="false">O68+1</f>
        <v>2030</v>
      </c>
      <c r="P72" s="9" t="n">
        <f aca="false">'Low scenario'!AG75</f>
        <v>5973227178.33888</v>
      </c>
      <c r="Q72" s="9" t="n">
        <f aca="false">P72/$B$14*100</f>
        <v>116.563873784683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6541703181.24364</v>
      </c>
      <c r="F73" s="9" t="n">
        <f aca="false">E73/$B$14*100</f>
        <v>127.6573351706</v>
      </c>
      <c r="G73" s="10" t="n">
        <f aca="false">AVERAGE(E71:E74)/AVERAGE(E67:E70)-1</f>
        <v>0.0256161106735551</v>
      </c>
      <c r="H73" s="2" t="n">
        <f aca="false">H72</f>
        <v>52</v>
      </c>
      <c r="K73" s="9" t="n">
        <f aca="false">'High scenario'!AG76</f>
        <v>7160686916.47113</v>
      </c>
      <c r="L73" s="9" t="n">
        <f aca="false">K73/$B$14*100</f>
        <v>139.73642405064</v>
      </c>
      <c r="M73" s="10" t="n">
        <f aca="false">AVERAGE(K71:K74)/AVERAGE(K67:K70)-1</f>
        <v>0.0351838248427212</v>
      </c>
      <c r="O73" s="7" t="n">
        <f aca="false">O69+1</f>
        <v>2030</v>
      </c>
      <c r="P73" s="9" t="n">
        <f aca="false">'Low scenario'!AG76</f>
        <v>5975192966.81949</v>
      </c>
      <c r="Q73" s="9" t="n">
        <f aca="false">P73/$B$14*100</f>
        <v>116.602234944153</v>
      </c>
      <c r="R73" s="10" t="n">
        <f aca="false">AVERAGE(P71:P74)/AVERAGE(P67:P70)-1</f>
        <v>0.0182025283584288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6586112629.47191</v>
      </c>
      <c r="F74" s="9" t="n">
        <f aca="false">E74/$B$14*100</f>
        <v>128.523958381734</v>
      </c>
      <c r="G74" s="7"/>
      <c r="H74" s="2" t="n">
        <f aca="false">H73</f>
        <v>52</v>
      </c>
      <c r="K74" s="9" t="n">
        <f aca="false">'High scenario'!AG77</f>
        <v>7210904792.14345</v>
      </c>
      <c r="L74" s="9" t="n">
        <f aca="false">K74/$B$14*100</f>
        <v>140.716395169574</v>
      </c>
      <c r="M74" s="7"/>
      <c r="O74" s="7" t="n">
        <f aca="false">O70+1</f>
        <v>2030</v>
      </c>
      <c r="P74" s="9" t="n">
        <f aca="false">'Low scenario'!AG77</f>
        <v>6036067429.09688</v>
      </c>
      <c r="Q74" s="9" t="n">
        <f aca="false">P74/$B$14*100</f>
        <v>117.790162830664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6643167785.3679</v>
      </c>
      <c r="F75" s="6" t="n">
        <f aca="false">E75/$B$14*100</f>
        <v>129.637354840979</v>
      </c>
      <c r="G75" s="7"/>
      <c r="H75" s="2" t="n">
        <f aca="false">H74</f>
        <v>52</v>
      </c>
      <c r="K75" s="6" t="n">
        <f aca="false">'High scenario'!AG78</f>
        <v>7279976560.23571</v>
      </c>
      <c r="L75" s="6" t="n">
        <f aca="false">K75/$B$14*100</f>
        <v>142.064288463703</v>
      </c>
      <c r="M75" s="7"/>
      <c r="O75" s="5" t="n">
        <f aca="false">O71+1</f>
        <v>2031</v>
      </c>
      <c r="P75" s="6" t="n">
        <f aca="false">'Low scenario'!AG78</f>
        <v>6051397612.62854</v>
      </c>
      <c r="Q75" s="6" t="n">
        <f aca="false">P75/$B$14*100</f>
        <v>118.089321982815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6662598471.38193</v>
      </c>
      <c r="F76" s="9" t="n">
        <f aca="false">E76/$B$14*100</f>
        <v>130.016532790262</v>
      </c>
      <c r="G76" s="7"/>
      <c r="H76" s="2" t="n">
        <f aca="false">H75</f>
        <v>52</v>
      </c>
      <c r="K76" s="9" t="n">
        <f aca="false">'High scenario'!AG79</f>
        <v>7309230775.31601</v>
      </c>
      <c r="L76" s="9" t="n">
        <f aca="false">K76/$B$14*100</f>
        <v>142.635166572383</v>
      </c>
      <c r="M76" s="7"/>
      <c r="O76" s="7" t="n">
        <f aca="false">O72+1</f>
        <v>2031</v>
      </c>
      <c r="P76" s="9" t="n">
        <f aca="false">'Low scenario'!AG79</f>
        <v>6023224164.48637</v>
      </c>
      <c r="Q76" s="9" t="n">
        <f aca="false">P76/$B$14*100</f>
        <v>117.539534379686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6706713886.6716</v>
      </c>
      <c r="F77" s="9" t="n">
        <f aca="false">E77/$B$14*100</f>
        <v>130.877418128498</v>
      </c>
      <c r="G77" s="10" t="n">
        <f aca="false">AVERAGE(E75:E78)/AVERAGE(E71:E74)-1</f>
        <v>0.021775653498423</v>
      </c>
      <c r="H77" s="2" t="n">
        <f aca="false">H76</f>
        <v>52</v>
      </c>
      <c r="K77" s="9" t="n">
        <f aca="false">'High scenario'!AG80</f>
        <v>7365690844.98621</v>
      </c>
      <c r="L77" s="9" t="n">
        <f aca="false">K77/$B$14*100</f>
        <v>143.736950288023</v>
      </c>
      <c r="M77" s="10" t="n">
        <f aca="false">AVERAGE(K75:K78)/AVERAGE(K71:K74)-1</f>
        <v>0.0304813281155334</v>
      </c>
      <c r="O77" s="7" t="n">
        <f aca="false">O73+1</f>
        <v>2031</v>
      </c>
      <c r="P77" s="9" t="n">
        <f aca="false">'Low scenario'!AG80</f>
        <v>6047890565.29633</v>
      </c>
      <c r="Q77" s="9" t="n">
        <f aca="false">P77/$B$14*100</f>
        <v>118.020884099845</v>
      </c>
      <c r="R77" s="10" t="n">
        <f aca="false">AVERAGE(P75:P78)/AVERAGE(P71:P74)-1</f>
        <v>0.0106649230268818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6781613128.41149</v>
      </c>
      <c r="F78" s="9" t="n">
        <f aca="false">E78/$B$14*100</f>
        <v>132.339031005436</v>
      </c>
      <c r="G78" s="7"/>
      <c r="H78" s="2" t="n">
        <f aca="false">H77</f>
        <v>52</v>
      </c>
      <c r="K78" s="9" t="n">
        <f aca="false">'High scenario'!AG81</f>
        <v>7433005888.27911</v>
      </c>
      <c r="L78" s="9" t="n">
        <f aca="false">K78/$B$14*100</f>
        <v>145.05056217251</v>
      </c>
      <c r="M78" s="7"/>
      <c r="O78" s="7" t="n">
        <f aca="false">O74+1</f>
        <v>2031</v>
      </c>
      <c r="P78" s="9" t="n">
        <f aca="false">'Low scenario'!AG81</f>
        <v>6089423271.77836</v>
      </c>
      <c r="Q78" s="9" t="n">
        <f aca="false">P78/$B$14*100</f>
        <v>118.831369455879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6793900130.87431</v>
      </c>
      <c r="F79" s="6" t="n">
        <f aca="false">E79/$B$14*100</f>
        <v>132.578804340939</v>
      </c>
      <c r="G79" s="7"/>
      <c r="H79" s="2" t="n">
        <f aca="false">H78</f>
        <v>52</v>
      </c>
      <c r="K79" s="6" t="n">
        <f aca="false">'High scenario'!AG82</f>
        <v>7472420062.3333</v>
      </c>
      <c r="L79" s="6" t="n">
        <f aca="false">K79/$B$14*100</f>
        <v>145.819705664397</v>
      </c>
      <c r="M79" s="7"/>
      <c r="O79" s="5" t="n">
        <f aca="false">O75+1</f>
        <v>2032</v>
      </c>
      <c r="P79" s="6" t="n">
        <f aca="false">'Low scenario'!AG82</f>
        <v>6108059813.48533</v>
      </c>
      <c r="Q79" s="6" t="n">
        <f aca="false">P79/$B$14*100</f>
        <v>119.195050164892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6845077493.13956</v>
      </c>
      <c r="F80" s="9" t="n">
        <f aca="false">E80/$B$14*100</f>
        <v>133.577499253692</v>
      </c>
      <c r="G80" s="7"/>
      <c r="H80" s="2" t="n">
        <f aca="false">H79</f>
        <v>52</v>
      </c>
      <c r="K80" s="9" t="n">
        <f aca="false">'High scenario'!AG83</f>
        <v>7536870320.83437</v>
      </c>
      <c r="L80" s="9" t="n">
        <f aca="false">K80/$B$14*100</f>
        <v>147.077413026432</v>
      </c>
      <c r="M80" s="7"/>
      <c r="O80" s="7" t="n">
        <f aca="false">O76+1</f>
        <v>2032</v>
      </c>
      <c r="P80" s="9" t="n">
        <f aca="false">'Low scenario'!AG83</f>
        <v>6114902751.99638</v>
      </c>
      <c r="Q80" s="9" t="n">
        <f aca="false">P80/$B$14*100</f>
        <v>119.328585923218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6828862111.37964</v>
      </c>
      <c r="F81" s="9" t="n">
        <f aca="false">E81/$B$14*100</f>
        <v>133.261065999706</v>
      </c>
      <c r="G81" s="10" t="n">
        <f aca="false">AVERAGE(E79:E82)/AVERAGE(E75:E78)-1</f>
        <v>0.0200436990595969</v>
      </c>
      <c r="H81" s="2" t="n">
        <f aca="false">H80</f>
        <v>52</v>
      </c>
      <c r="K81" s="9" t="n">
        <f aca="false">'High scenario'!AG84</f>
        <v>7595954637.7771</v>
      </c>
      <c r="L81" s="9" t="n">
        <f aca="false">K81/$B$14*100</f>
        <v>148.230407322002</v>
      </c>
      <c r="M81" s="10" t="n">
        <f aca="false">AVERAGE(K79:K82)/AVERAGE(K75:K78)-1</f>
        <v>0.0277390920427967</v>
      </c>
      <c r="O81" s="7" t="n">
        <f aca="false">O77+1</f>
        <v>2032</v>
      </c>
      <c r="P81" s="9" t="n">
        <f aca="false">'Low scenario'!AG84</f>
        <v>6132719575.69976</v>
      </c>
      <c r="Q81" s="9" t="n">
        <f aca="false">P81/$B$14*100</f>
        <v>119.67627033692</v>
      </c>
      <c r="R81" s="10" t="n">
        <f aca="false">AVERAGE(P79:P82)/AVERAGE(P75:P78)-1</f>
        <v>0.0123998892245116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6863306278.5548</v>
      </c>
      <c r="F82" s="9" t="n">
        <f aca="false">E82/$B$14*100</f>
        <v>133.933222848149</v>
      </c>
      <c r="G82" s="7"/>
      <c r="H82" s="2" t="n">
        <f aca="false">H81</f>
        <v>52</v>
      </c>
      <c r="K82" s="9" t="n">
        <f aca="false">'High scenario'!AG85</f>
        <v>7597852823.78208</v>
      </c>
      <c r="L82" s="9" t="n">
        <f aca="false">K82/$B$14*100</f>
        <v>148.267449260522</v>
      </c>
      <c r="M82" s="7"/>
      <c r="O82" s="7" t="n">
        <f aca="false">O78+1</f>
        <v>2032</v>
      </c>
      <c r="P82" s="9" t="n">
        <f aca="false">'Low scenario'!AG85</f>
        <v>6156478792.53509</v>
      </c>
      <c r="Q82" s="9" t="n">
        <f aca="false">P82/$B$14*100</f>
        <v>120.139916916855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6874070935.66333</v>
      </c>
      <c r="F83" s="6" t="n">
        <f aca="false">E83/$B$14*100</f>
        <v>134.14328854548</v>
      </c>
      <c r="G83" s="7"/>
      <c r="H83" s="2" t="n">
        <f aca="false">H82</f>
        <v>52</v>
      </c>
      <c r="K83" s="6" t="n">
        <f aca="false">'High scenario'!AG86</f>
        <v>7680723106.33565</v>
      </c>
      <c r="L83" s="6" t="n">
        <f aca="false">K83/$B$14*100</f>
        <v>149.884612122016</v>
      </c>
      <c r="M83" s="7"/>
      <c r="O83" s="5" t="n">
        <f aca="false">O79+1</f>
        <v>2033</v>
      </c>
      <c r="P83" s="6" t="n">
        <f aca="false">'Low scenario'!AG86</f>
        <v>6189320799.91344</v>
      </c>
      <c r="Q83" s="6" t="n">
        <f aca="false">P83/$B$14*100</f>
        <v>120.780808597113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6901796885.91018</v>
      </c>
      <c r="F84" s="9" t="n">
        <f aca="false">E84/$B$14*100</f>
        <v>134.684343500975</v>
      </c>
      <c r="G84" s="7"/>
      <c r="H84" s="2" t="n">
        <f aca="false">H83</f>
        <v>52</v>
      </c>
      <c r="K84" s="9" t="n">
        <f aca="false">'High scenario'!AG87</f>
        <v>7746470758.99569</v>
      </c>
      <c r="L84" s="9" t="n">
        <f aca="false">K84/$B$14*100</f>
        <v>151.167637337279</v>
      </c>
      <c r="M84" s="7"/>
      <c r="O84" s="7" t="n">
        <f aca="false">O80+1</f>
        <v>2033</v>
      </c>
      <c r="P84" s="9" t="n">
        <f aca="false">'Low scenario'!AG87</f>
        <v>6183254466.67012</v>
      </c>
      <c r="Q84" s="9" t="n">
        <f aca="false">P84/$B$14*100</f>
        <v>120.662427815435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6917539547.02856</v>
      </c>
      <c r="F85" s="9" t="n">
        <f aca="false">E85/$B$14*100</f>
        <v>134.991551900865</v>
      </c>
      <c r="G85" s="10" t="n">
        <f aca="false">AVERAGE(E83:E86)/AVERAGE(E79:E82)-1</f>
        <v>0.0125396785263627</v>
      </c>
      <c r="H85" s="2" t="n">
        <f aca="false">H84</f>
        <v>52</v>
      </c>
      <c r="K85" s="9" t="n">
        <f aca="false">'High scenario'!AG88</f>
        <v>7769518318.46072</v>
      </c>
      <c r="L85" s="9" t="n">
        <f aca="false">K85/$B$14*100</f>
        <v>151.617396359047</v>
      </c>
      <c r="M85" s="10" t="n">
        <f aca="false">AVERAGE(K83:K86)/AVERAGE(K79:K82)-1</f>
        <v>0.0268843646480936</v>
      </c>
      <c r="O85" s="7" t="n">
        <f aca="false">O81+1</f>
        <v>2033</v>
      </c>
      <c r="P85" s="9" t="n">
        <f aca="false">'Low scenario'!AG88</f>
        <v>6220546014.93267</v>
      </c>
      <c r="Q85" s="9" t="n">
        <f aca="false">P85/$B$14*100</f>
        <v>121.390149563685</v>
      </c>
      <c r="R85" s="10" t="n">
        <f aca="false">AVERAGE(P83:P86)/AVERAGE(P79:P82)-1</f>
        <v>0.0138766226870213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6980462430.11823</v>
      </c>
      <c r="F86" s="9" t="n">
        <f aca="false">E86/$B$14*100</f>
        <v>136.219453466241</v>
      </c>
      <c r="G86" s="7"/>
      <c r="H86" s="2" t="n">
        <f aca="false">H85</f>
        <v>52</v>
      </c>
      <c r="K86" s="9" t="n">
        <f aca="false">'High scenario'!AG89</f>
        <v>7818376756.89446</v>
      </c>
      <c r="L86" s="9" t="n">
        <f aca="false">K86/$B$14*100</f>
        <v>152.570838892014</v>
      </c>
      <c r="M86" s="7"/>
      <c r="O86" s="7" t="n">
        <f aca="false">O82+1</f>
        <v>2033</v>
      </c>
      <c r="P86" s="9" t="n">
        <f aca="false">'Low scenario'!AG89</f>
        <v>6259185660.72105</v>
      </c>
      <c r="Q86" s="9" t="n">
        <f aca="false">P86/$B$14*100</f>
        <v>122.144178610344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7015336803.75925</v>
      </c>
      <c r="F87" s="6" t="n">
        <f aca="false">E87/$B$14*100</f>
        <v>136.900005530652</v>
      </c>
      <c r="G87" s="7"/>
      <c r="H87" s="2" t="n">
        <f aca="false">H86</f>
        <v>52</v>
      </c>
      <c r="K87" s="6" t="n">
        <f aca="false">'High scenario'!AG90</f>
        <v>7879764860.88195</v>
      </c>
      <c r="L87" s="6" t="n">
        <f aca="false">K87/$B$14*100</f>
        <v>153.768790182236</v>
      </c>
      <c r="M87" s="7"/>
      <c r="O87" s="5" t="n">
        <f aca="false">O83+1</f>
        <v>2034</v>
      </c>
      <c r="P87" s="6" t="n">
        <f aca="false">'Low scenario'!AG90</f>
        <v>6247900328.32337</v>
      </c>
      <c r="Q87" s="6" t="n">
        <f aca="false">P87/$B$14*100</f>
        <v>121.92395225331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7047800361.30258</v>
      </c>
      <c r="F88" s="9" t="n">
        <f aca="false">E88/$B$14*100</f>
        <v>137.533511993926</v>
      </c>
      <c r="G88" s="7"/>
      <c r="H88" s="2" t="n">
        <f aca="false">H87</f>
        <v>52</v>
      </c>
      <c r="K88" s="9" t="n">
        <f aca="false">'High scenario'!AG91</f>
        <v>7932181392.58245</v>
      </c>
      <c r="L88" s="9" t="n">
        <f aca="false">K88/$B$14*100</f>
        <v>154.791666728356</v>
      </c>
      <c r="M88" s="7"/>
      <c r="O88" s="7" t="n">
        <f aca="false">O84+1</f>
        <v>2034</v>
      </c>
      <c r="P88" s="9" t="n">
        <f aca="false">'Low scenario'!AG91</f>
        <v>6264973807.70764</v>
      </c>
      <c r="Q88" s="9" t="n">
        <f aca="false">P88/$B$14*100</f>
        <v>122.257130757424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7076274826.63915</v>
      </c>
      <c r="F89" s="9" t="n">
        <f aca="false">E89/$B$14*100</f>
        <v>138.089173763432</v>
      </c>
      <c r="G89" s="10" t="n">
        <f aca="false">AVERAGE(E87:E90)/AVERAGE(E83:E86)-1</f>
        <v>0.0213374618884359</v>
      </c>
      <c r="H89" s="2" t="n">
        <f aca="false">H88</f>
        <v>52</v>
      </c>
      <c r="K89" s="9" t="n">
        <f aca="false">'High scenario'!AG92</f>
        <v>7995708383.45177</v>
      </c>
      <c r="L89" s="9" t="n">
        <f aca="false">K89/$B$14*100</f>
        <v>156.031357087441</v>
      </c>
      <c r="M89" s="10" t="n">
        <f aca="false">AVERAGE(K87:K90)/AVERAGE(K83:K86)-1</f>
        <v>0.0271596842286408</v>
      </c>
      <c r="O89" s="7" t="n">
        <f aca="false">O85+1</f>
        <v>2034</v>
      </c>
      <c r="P89" s="9" t="n">
        <f aca="false">'Low scenario'!AG92</f>
        <v>6270880290.75311</v>
      </c>
      <c r="Q89" s="9" t="n">
        <f aca="false">P89/$B$14*100</f>
        <v>122.372392160292</v>
      </c>
      <c r="R89" s="10" t="n">
        <f aca="false">AVERAGE(P87:P90)/AVERAGE(P83:P86)-1</f>
        <v>0.00930355851726294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7124947949.15505</v>
      </c>
      <c r="F90" s="9" t="n">
        <f aca="false">E90/$B$14*100</f>
        <v>139.038999969645</v>
      </c>
      <c r="G90" s="7"/>
      <c r="H90" s="2" t="n">
        <f aca="false">H89</f>
        <v>52</v>
      </c>
      <c r="K90" s="9" t="n">
        <f aca="false">'High scenario'!AG93</f>
        <v>8049794325.7226</v>
      </c>
      <c r="L90" s="9" t="n">
        <f aca="false">K90/$B$14*100</f>
        <v>157.086811159445</v>
      </c>
      <c r="M90" s="7"/>
      <c r="O90" s="7" t="n">
        <f aca="false">O86+1</f>
        <v>2034</v>
      </c>
      <c r="P90" s="9" t="n">
        <f aca="false">'Low scenario'!AG93</f>
        <v>6299767407.37926</v>
      </c>
      <c r="Q90" s="9" t="n">
        <f aca="false">P90/$B$14*100</f>
        <v>122.936106567242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7193670969.54253</v>
      </c>
      <c r="F91" s="6" t="n">
        <f aca="false">E91/$B$14*100</f>
        <v>140.38008766569</v>
      </c>
      <c r="G91" s="7"/>
      <c r="H91" s="2" t="n">
        <f aca="false">H90</f>
        <v>52</v>
      </c>
      <c r="K91" s="6" t="n">
        <f aca="false">'High scenario'!AG94</f>
        <v>8139272766.23907</v>
      </c>
      <c r="L91" s="6" t="n">
        <f aca="false">K91/$B$14*100</f>
        <v>158.832928180515</v>
      </c>
      <c r="M91" s="7"/>
      <c r="O91" s="5" t="n">
        <f aca="false">O87+1</f>
        <v>2035</v>
      </c>
      <c r="P91" s="6" t="n">
        <f aca="false">'Low scenario'!AG94</f>
        <v>6328000256.26117</v>
      </c>
      <c r="Q91" s="6" t="n">
        <f aca="false">P91/$B$14*100</f>
        <v>123.487053339464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7206023349.70147</v>
      </c>
      <c r="F92" s="9" t="n">
        <f aca="false">E92/$B$14*100</f>
        <v>140.621136806932</v>
      </c>
      <c r="G92" s="7"/>
      <c r="H92" s="2" t="n">
        <f aca="false">H91</f>
        <v>52</v>
      </c>
      <c r="K92" s="9" t="n">
        <f aca="false">'High scenario'!AG95</f>
        <v>8181174511.55731</v>
      </c>
      <c r="L92" s="9" t="n">
        <f aca="false">K92/$B$14*100</f>
        <v>159.650615103648</v>
      </c>
      <c r="M92" s="7"/>
      <c r="O92" s="7" t="n">
        <f aca="false">O88+1</f>
        <v>2035</v>
      </c>
      <c r="P92" s="9" t="n">
        <f aca="false">'Low scenario'!AG95</f>
        <v>6339828384.77582</v>
      </c>
      <c r="Q92" s="9" t="n">
        <f aca="false">P92/$B$14*100</f>
        <v>123.717872030621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7275965243.84245</v>
      </c>
      <c r="F93" s="9" t="n">
        <f aca="false">E93/$B$14*100</f>
        <v>141.986010078533</v>
      </c>
      <c r="G93" s="10" t="n">
        <f aca="false">AVERAGE(E91:E94)/AVERAGE(E87:E90)-1</f>
        <v>0.0251278668509785</v>
      </c>
      <c r="H93" s="2" t="n">
        <f aca="false">H92</f>
        <v>52</v>
      </c>
      <c r="K93" s="9" t="n">
        <f aca="false">'High scenario'!AG96</f>
        <v>8227720515.26813</v>
      </c>
      <c r="L93" s="9" t="n">
        <f aca="false">K93/$B$14*100</f>
        <v>160.558931887815</v>
      </c>
      <c r="M93" s="10" t="n">
        <f aca="false">AVERAGE(K91:K94)/AVERAGE(K87:K90)-1</f>
        <v>0.0301830115801842</v>
      </c>
      <c r="O93" s="7" t="n">
        <f aca="false">O89+1</f>
        <v>2035</v>
      </c>
      <c r="P93" s="9" t="n">
        <f aca="false">'Low scenario'!AG96</f>
        <v>6345904485.62028</v>
      </c>
      <c r="Q93" s="9" t="n">
        <f aca="false">P93/$B$14*100</f>
        <v>123.836443421059</v>
      </c>
      <c r="R93" s="10" t="n">
        <f aca="false">AVERAGE(P91:P94)/AVERAGE(P87:P90)-1</f>
        <v>0.0126969233903029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7298923450.99154</v>
      </c>
      <c r="F94" s="9" t="n">
        <f aca="false">E94/$B$14*100</f>
        <v>142.434025444523</v>
      </c>
      <c r="G94" s="7"/>
      <c r="H94" s="2" t="n">
        <f aca="false">H93</f>
        <v>52</v>
      </c>
      <c r="K94" s="9" t="n">
        <f aca="false">'High scenario'!AG97</f>
        <v>8270834920.52872</v>
      </c>
      <c r="L94" s="9" t="n">
        <f aca="false">K94/$B$14*100</f>
        <v>161.400283127782</v>
      </c>
      <c r="M94" s="7"/>
      <c r="O94" s="7" t="n">
        <f aca="false">O90+1</f>
        <v>2035</v>
      </c>
      <c r="P94" s="9" t="n">
        <f aca="false">'Low scenario'!AG97</f>
        <v>6388272262.59347</v>
      </c>
      <c r="Q94" s="9" t="n">
        <f aca="false">P94/$B$14*100</f>
        <v>124.663224666806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7365163895.34773</v>
      </c>
      <c r="F95" s="6" t="n">
        <f aca="false">E95/$B$14*100</f>
        <v>143.726667188232</v>
      </c>
      <c r="G95" s="7"/>
      <c r="H95" s="2" t="n">
        <f aca="false">H94</f>
        <v>52</v>
      </c>
      <c r="K95" s="6" t="n">
        <f aca="false">'High scenario'!AG98</f>
        <v>8365306361.05116</v>
      </c>
      <c r="L95" s="6" t="n">
        <f aca="false">K95/$B$14*100</f>
        <v>163.2438354891</v>
      </c>
      <c r="M95" s="7"/>
      <c r="O95" s="5" t="n">
        <f aca="false">O91+1</f>
        <v>2036</v>
      </c>
      <c r="P95" s="6" t="n">
        <f aca="false">'Low scenario'!AG98</f>
        <v>6433972758.21767</v>
      </c>
      <c r="Q95" s="6" t="n">
        <f aca="false">P95/$B$14*100</f>
        <v>125.555041877971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7371813967.18892</v>
      </c>
      <c r="F96" s="9" t="n">
        <f aca="false">E96/$B$14*100</f>
        <v>143.856439271498</v>
      </c>
      <c r="G96" s="7"/>
      <c r="H96" s="2" t="n">
        <f aca="false">H95</f>
        <v>52</v>
      </c>
      <c r="K96" s="9" t="n">
        <f aca="false">'High scenario'!AG99</f>
        <v>8417666589.7782</v>
      </c>
      <c r="L96" s="9" t="n">
        <f aca="false">K96/$B$14*100</f>
        <v>164.26561331714</v>
      </c>
      <c r="M96" s="7"/>
      <c r="O96" s="7" t="n">
        <f aca="false">O92+1</f>
        <v>2036</v>
      </c>
      <c r="P96" s="9" t="n">
        <f aca="false">'Low scenario'!AG99</f>
        <v>6443889036.72864</v>
      </c>
      <c r="Q96" s="9" t="n">
        <f aca="false">P96/$B$14*100</f>
        <v>125.748551986034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7399330520.41429</v>
      </c>
      <c r="F97" s="9" t="n">
        <f aca="false">E97/$B$14*100</f>
        <v>144.393407972234</v>
      </c>
      <c r="G97" s="10" t="n">
        <f aca="false">AVERAGE(E95:E98)/AVERAGE(E91:E94)-1</f>
        <v>0.0211424623707468</v>
      </c>
      <c r="H97" s="2" t="n">
        <f aca="false">H96</f>
        <v>52</v>
      </c>
      <c r="K97" s="9" t="n">
        <f aca="false">'High scenario'!AG100</f>
        <v>8437749298.3659</v>
      </c>
      <c r="L97" s="9" t="n">
        <f aca="false">K97/$B$14*100</f>
        <v>164.657515088022</v>
      </c>
      <c r="M97" s="10" t="n">
        <f aca="false">AVERAGE(K95:K98)/AVERAGE(K91:K94)-1</f>
        <v>0.0276592052871891</v>
      </c>
      <c r="O97" s="7" t="n">
        <f aca="false">O93+1</f>
        <v>2036</v>
      </c>
      <c r="P97" s="9" t="n">
        <f aca="false">'Low scenario'!AG100</f>
        <v>6459107119.81904</v>
      </c>
      <c r="Q97" s="9" t="n">
        <f aca="false">P97/$B$14*100</f>
        <v>126.045523566661</v>
      </c>
      <c r="R97" s="10" t="n">
        <f aca="false">AVERAGE(P95:P98)/AVERAGE(P91:P94)-1</f>
        <v>0.0152919460554233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7450868662.21028</v>
      </c>
      <c r="F98" s="9" t="n">
        <f aca="false">E98/$B$14*100</f>
        <v>145.399143276793</v>
      </c>
      <c r="G98" s="7"/>
      <c r="H98" s="2" t="n">
        <f aca="false">H97</f>
        <v>52</v>
      </c>
      <c r="K98" s="9" t="n">
        <f aca="false">'High scenario'!AG101</f>
        <v>8506027997.77407</v>
      </c>
      <c r="L98" s="9" t="n">
        <f aca="false">K98/$B$14*100</f>
        <v>165.989932132004</v>
      </c>
      <c r="M98" s="7"/>
      <c r="O98" s="7" t="n">
        <f aca="false">O94+1</f>
        <v>2036</v>
      </c>
      <c r="P98" s="9" t="n">
        <f aca="false">'Low scenario'!AG101</f>
        <v>6453482570.59737</v>
      </c>
      <c r="Q98" s="9" t="n">
        <f aca="false">P98/$B$14*100</f>
        <v>125.935763929869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7446270016.4967</v>
      </c>
      <c r="F99" s="6" t="n">
        <f aca="false">E99/$B$14*100</f>
        <v>145.309403519282</v>
      </c>
      <c r="G99" s="7"/>
      <c r="H99" s="2" t="n">
        <f aca="false">H98</f>
        <v>52</v>
      </c>
      <c r="K99" s="6" t="n">
        <f aca="false">'High scenario'!AG102</f>
        <v>8563880440.75974</v>
      </c>
      <c r="L99" s="6" t="n">
        <f aca="false">K99/$B$14*100</f>
        <v>167.118887161</v>
      </c>
      <c r="M99" s="7"/>
      <c r="O99" s="5" t="n">
        <f aca="false">O95+1</f>
        <v>2037</v>
      </c>
      <c r="P99" s="6" t="n">
        <f aca="false">'Low scenario'!AG102</f>
        <v>6469056008.42279</v>
      </c>
      <c r="Q99" s="6" t="n">
        <f aca="false">P99/$B$14*100</f>
        <v>126.239670040733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7470290257.32944</v>
      </c>
      <c r="F100" s="9" t="n">
        <f aca="false">E100/$B$14*100</f>
        <v>145.778143822825</v>
      </c>
      <c r="G100" s="7"/>
      <c r="H100" s="2" t="n">
        <f aca="false">H99</f>
        <v>52</v>
      </c>
      <c r="K100" s="9" t="n">
        <f aca="false">'High scenario'!AG103</f>
        <v>8623328879.21336</v>
      </c>
      <c r="L100" s="9" t="n">
        <f aca="false">K100/$B$14*100</f>
        <v>168.278987065074</v>
      </c>
      <c r="M100" s="7"/>
      <c r="O100" s="7" t="n">
        <f aca="false">O96+1</f>
        <v>2037</v>
      </c>
      <c r="P100" s="9" t="n">
        <f aca="false">'Low scenario'!AG103</f>
        <v>6514521066.71708</v>
      </c>
      <c r="Q100" s="9" t="n">
        <f aca="false">P100/$B$14*100</f>
        <v>127.126892836451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7544065654.86691</v>
      </c>
      <c r="F101" s="9" t="n">
        <f aca="false">E101/$B$14*100</f>
        <v>147.217825567755</v>
      </c>
      <c r="G101" s="10" t="n">
        <f aca="false">AVERAGE(E99:E102)/AVERAGE(E95:E98)-1</f>
        <v>0.0158511846849645</v>
      </c>
      <c r="H101" s="2" t="n">
        <f aca="false">H100</f>
        <v>52</v>
      </c>
      <c r="K101" s="9" t="n">
        <f aca="false">'High scenario'!AG104</f>
        <v>8685067291.38546</v>
      </c>
      <c r="L101" s="9" t="n">
        <f aca="false">K101/$B$14*100</f>
        <v>169.483774405189</v>
      </c>
      <c r="M101" s="10" t="n">
        <f aca="false">AVERAGE(K99:K102)/AVERAGE(K95:K98)-1</f>
        <v>0.0267518358182011</v>
      </c>
      <c r="O101" s="7" t="n">
        <f aca="false">O97+1</f>
        <v>2037</v>
      </c>
      <c r="P101" s="9" t="n">
        <f aca="false">'Low scenario'!AG104</f>
        <v>6494924650.31946</v>
      </c>
      <c r="Q101" s="9" t="n">
        <f aca="false">P101/$B$14*100</f>
        <v>126.744480760131</v>
      </c>
      <c r="R101" s="10" t="n">
        <f aca="false">AVERAGE(P99:P102)/AVERAGE(P95:P98)-1</f>
        <v>0.00717584842987562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7595542924.11776</v>
      </c>
      <c r="F102" s="9" t="n">
        <f aca="false">E102/$B$14*100</f>
        <v>148.222372981839</v>
      </c>
      <c r="G102" s="7"/>
      <c r="H102" s="2" t="n">
        <f aca="false">H101</f>
        <v>52</v>
      </c>
      <c r="K102" s="9" t="n">
        <f aca="false">'High scenario'!AG105</f>
        <v>8756726120.89917</v>
      </c>
      <c r="L102" s="9" t="n">
        <f aca="false">K102/$B$14*100</f>
        <v>170.882152620115</v>
      </c>
      <c r="M102" s="7"/>
      <c r="O102" s="7" t="n">
        <f aca="false">O98+1</f>
        <v>2037</v>
      </c>
      <c r="P102" s="9" t="n">
        <f aca="false">'Low scenario'!AG105</f>
        <v>6497018130.70042</v>
      </c>
      <c r="Q102" s="9" t="n">
        <f aca="false">P102/$B$14*100</f>
        <v>126.785333748911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7639489517.59272</v>
      </c>
      <c r="F103" s="6" t="n">
        <f aca="false">E103/$B$14*100</f>
        <v>149.079963865651</v>
      </c>
      <c r="G103" s="7"/>
      <c r="H103" s="2" t="n">
        <f aca="false">H102</f>
        <v>52</v>
      </c>
      <c r="K103" s="6" t="n">
        <f aca="false">'High scenario'!AG106</f>
        <v>8798701581.29202</v>
      </c>
      <c r="L103" s="6" t="n">
        <f aca="false">K103/$B$14*100</f>
        <v>171.701278047829</v>
      </c>
      <c r="M103" s="7"/>
      <c r="O103" s="5" t="n">
        <f aca="false">O99+1</f>
        <v>2038</v>
      </c>
      <c r="P103" s="6" t="n">
        <f aca="false">'Low scenario'!AG106</f>
        <v>6546939177.47585</v>
      </c>
      <c r="Q103" s="6" t="n">
        <f aca="false">P103/$B$14*100</f>
        <v>127.759512433531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7648928078.49475</v>
      </c>
      <c r="F104" s="9" t="n">
        <f aca="false">E104/$B$14*100</f>
        <v>149.264151606858</v>
      </c>
      <c r="G104" s="7"/>
      <c r="H104" s="2" t="n">
        <f aca="false">H103</f>
        <v>52</v>
      </c>
      <c r="K104" s="9" t="n">
        <f aca="false">'High scenario'!AG107</f>
        <v>8840398237.90591</v>
      </c>
      <c r="L104" s="9" t="n">
        <f aca="false">K104/$B$14*100</f>
        <v>172.514962790376</v>
      </c>
      <c r="M104" s="7"/>
      <c r="O104" s="7" t="n">
        <f aca="false">O100+1</f>
        <v>2038</v>
      </c>
      <c r="P104" s="9" t="n">
        <f aca="false">'Low scenario'!AG107</f>
        <v>6539090353.20393</v>
      </c>
      <c r="Q104" s="9" t="n">
        <f aca="false">P104/$B$14*100</f>
        <v>127.606347430012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7652506146.15739</v>
      </c>
      <c r="F105" s="9" t="n">
        <f aca="false">E105/$B$14*100</f>
        <v>149.333975408124</v>
      </c>
      <c r="G105" s="10" t="n">
        <f aca="false">AVERAGE(E103:E106)/AVERAGE(E99:E102)-1</f>
        <v>0.0185187236516382</v>
      </c>
      <c r="H105" s="2" t="n">
        <f aca="false">H104</f>
        <v>52</v>
      </c>
      <c r="K105" s="9" t="n">
        <f aca="false">'High scenario'!AG108</f>
        <v>8910813550.23915</v>
      </c>
      <c r="L105" s="9" t="n">
        <f aca="false">K105/$B$14*100</f>
        <v>173.889074528347</v>
      </c>
      <c r="M105" s="10" t="n">
        <f aca="false">AVERAGE(K103:K106)/AVERAGE(K99:K102)-1</f>
        <v>0.0239861004095332</v>
      </c>
      <c r="O105" s="7" t="n">
        <f aca="false">O101+1</f>
        <v>2038</v>
      </c>
      <c r="P105" s="9" t="n">
        <f aca="false">'Low scenario'!AG108</f>
        <v>6585359436.19282</v>
      </c>
      <c r="Q105" s="9" t="n">
        <f aca="false">P105/$B$14*100</f>
        <v>128.509260275719</v>
      </c>
      <c r="R105" s="10" t="n">
        <f aca="false">AVERAGE(P103:P106)/AVERAGE(P99:P102)-1</f>
        <v>0.0104366271160761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7671846995.57812</v>
      </c>
      <c r="F106" s="9" t="n">
        <f aca="false">E106/$B$14*100</f>
        <v>149.711400251255</v>
      </c>
      <c r="G106" s="7"/>
      <c r="H106" s="2" t="n">
        <f aca="false">H105</f>
        <v>52</v>
      </c>
      <c r="K106" s="9" t="n">
        <f aca="false">'High scenario'!AG109</f>
        <v>8909704099.43858</v>
      </c>
      <c r="L106" s="9" t="n">
        <f aca="false">K106/$B$14*100</f>
        <v>173.867424274769</v>
      </c>
      <c r="M106" s="7"/>
      <c r="O106" s="7" t="n">
        <f aca="false">O102+1</f>
        <v>2038</v>
      </c>
      <c r="P106" s="9" t="n">
        <f aca="false">'Low scenario'!AG109</f>
        <v>6575227704.17212</v>
      </c>
      <c r="Q106" s="9" t="n">
        <f aca="false">P106/$B$14*100</f>
        <v>128.311545724234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7704242525.13399</v>
      </c>
      <c r="F107" s="6" t="n">
        <f aca="false">E107/$B$14*100</f>
        <v>150.343579189975</v>
      </c>
      <c r="G107" s="7"/>
      <c r="H107" s="2" t="n">
        <f aca="false">H106</f>
        <v>52</v>
      </c>
      <c r="K107" s="6" t="n">
        <f aca="false">'High scenario'!AG110</f>
        <v>8977838249.09593</v>
      </c>
      <c r="L107" s="6" t="n">
        <f aca="false">K107/$B$14*100</f>
        <v>175.197020518804</v>
      </c>
      <c r="M107" s="7"/>
      <c r="O107" s="5" t="n">
        <f aca="false">O103+1</f>
        <v>2039</v>
      </c>
      <c r="P107" s="6" t="n">
        <f aca="false">'Low scenario'!AG110</f>
        <v>6611761707.25883</v>
      </c>
      <c r="Q107" s="6" t="n">
        <f aca="false">P107/$B$14*100</f>
        <v>129.024484441866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7714158047.71549</v>
      </c>
      <c r="F108" s="9" t="n">
        <f aca="false">E108/$B$14*100</f>
        <v>150.537074546537</v>
      </c>
      <c r="G108" s="7"/>
      <c r="H108" s="2" t="n">
        <f aca="false">H107</f>
        <v>52</v>
      </c>
      <c r="K108" s="9" t="n">
        <f aca="false">'High scenario'!AG111</f>
        <v>9023836010.58788</v>
      </c>
      <c r="L108" s="9" t="n">
        <f aca="false">K108/$B$14*100</f>
        <v>176.094638691501</v>
      </c>
      <c r="M108" s="7"/>
      <c r="O108" s="7" t="n">
        <f aca="false">O104+1</f>
        <v>2039</v>
      </c>
      <c r="P108" s="9" t="n">
        <f aca="false">'Low scenario'!AG111</f>
        <v>6642528123.25321</v>
      </c>
      <c r="Q108" s="9" t="n">
        <f aca="false">P108/$B$14*100</f>
        <v>129.624872226175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7760751945.19198</v>
      </c>
      <c r="F109" s="9" t="n">
        <f aca="false">E109/$B$14*100</f>
        <v>151.446325948239</v>
      </c>
      <c r="G109" s="10" t="n">
        <f aca="false">AVERAGE(E107:E110)/AVERAGE(E103:E106)-1</f>
        <v>0.0114951611008478</v>
      </c>
      <c r="H109" s="2" t="n">
        <f aca="false">H108</f>
        <v>52</v>
      </c>
      <c r="K109" s="9" t="n">
        <f aca="false">'High scenario'!AG112</f>
        <v>9103024348.49143</v>
      </c>
      <c r="L109" s="9" t="n">
        <f aca="false">K109/$B$14*100</f>
        <v>177.639950655875</v>
      </c>
      <c r="M109" s="10" t="n">
        <f aca="false">AVERAGE(K107:K110)/AVERAGE(K103:K106)-1</f>
        <v>0.0228425823238545</v>
      </c>
      <c r="O109" s="7" t="n">
        <f aca="false">O105+1</f>
        <v>2039</v>
      </c>
      <c r="P109" s="9" t="n">
        <f aca="false">'Low scenario'!AG112</f>
        <v>6671543607.77802</v>
      </c>
      <c r="Q109" s="9" t="n">
        <f aca="false">P109/$B$14*100</f>
        <v>130.191091654128</v>
      </c>
      <c r="R109" s="10" t="n">
        <f aca="false">AVERAGE(P107:P110)/AVERAGE(P103:P106)-1</f>
        <v>0.0143228133389999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7785516951.15612</v>
      </c>
      <c r="F110" s="9" t="n">
        <f aca="false">E110/$B$14*100</f>
        <v>151.929599887651</v>
      </c>
      <c r="G110" s="7"/>
      <c r="H110" s="2" t="n">
        <f aca="false">H109</f>
        <v>52</v>
      </c>
      <c r="K110" s="9" t="n">
        <f aca="false">'High scenario'!AG113</f>
        <v>9164908091.90561</v>
      </c>
      <c r="L110" s="9" t="n">
        <f aca="false">K110/$B$14*100</f>
        <v>178.847574046261</v>
      </c>
      <c r="M110" s="7"/>
      <c r="O110" s="7" t="n">
        <f aca="false">O106+1</f>
        <v>2039</v>
      </c>
      <c r="P110" s="9" t="n">
        <f aca="false">'Low scenario'!AG113</f>
        <v>6696708624.11432</v>
      </c>
      <c r="Q110" s="9" t="n">
        <f aca="false">P110/$B$14*100</f>
        <v>130.682171551214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7814687733.0595</v>
      </c>
      <c r="F111" s="6" t="n">
        <f aca="false">E111/$B$14*100</f>
        <v>152.498849848931</v>
      </c>
      <c r="G111" s="7"/>
      <c r="H111" s="2" t="n">
        <f aca="false">H110</f>
        <v>52</v>
      </c>
      <c r="K111" s="6" t="n">
        <f aca="false">'High scenario'!AG114</f>
        <v>9179995728.89849</v>
      </c>
      <c r="L111" s="6" t="n">
        <f aca="false">K111/$B$14*100</f>
        <v>179.142000051106</v>
      </c>
      <c r="M111" s="7"/>
      <c r="O111" s="5" t="n">
        <f aca="false">O107+1</f>
        <v>2040</v>
      </c>
      <c r="P111" s="6" t="n">
        <f aca="false">'Low scenario'!AG114</f>
        <v>6682966750.976</v>
      </c>
      <c r="Q111" s="6" t="n">
        <f aca="false">P111/$B$14*100</f>
        <v>130.414007304613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7913228819.34804</v>
      </c>
      <c r="F112" s="9" t="n">
        <f aca="false">E112/$B$14*100</f>
        <v>154.421818857443</v>
      </c>
      <c r="G112" s="7"/>
      <c r="H112" s="2" t="n">
        <f aca="false">H111</f>
        <v>52</v>
      </c>
      <c r="K112" s="9" t="n">
        <f aca="false">'High scenario'!AG115</f>
        <v>9231941931.75473</v>
      </c>
      <c r="L112" s="9" t="n">
        <f aca="false">K112/$B$14*100</f>
        <v>180.155698417591</v>
      </c>
      <c r="M112" s="7"/>
      <c r="O112" s="7" t="n">
        <f aca="false">O108+1</f>
        <v>2040</v>
      </c>
      <c r="P112" s="9" t="n">
        <f aca="false">'Low scenario'!AG115</f>
        <v>6705102963.8293</v>
      </c>
      <c r="Q112" s="9" t="n">
        <f aca="false">P112/$B$14*100</f>
        <v>130.845981954842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7877682429.18939</v>
      </c>
      <c r="F113" s="9" t="n">
        <f aca="false">E113/$B$14*100</f>
        <v>153.72815280185</v>
      </c>
      <c r="G113" s="10" t="n">
        <f aca="false">AVERAGE(E111:E114)/AVERAGE(E107:E110)-1</f>
        <v>0.0187045398003354</v>
      </c>
      <c r="H113" s="2" t="n">
        <f aca="false">H112</f>
        <v>52</v>
      </c>
      <c r="K113" s="9" t="n">
        <f aca="false">'High scenario'!AG116</f>
        <v>9333005435.39733</v>
      </c>
      <c r="L113" s="9" t="n">
        <f aca="false">K113/$B$14*100</f>
        <v>182.127890857476</v>
      </c>
      <c r="M113" s="10" t="n">
        <f aca="false">AVERAGE(K111:K114)/AVERAGE(K107:K110)-1</f>
        <v>0.0234010784098333</v>
      </c>
      <c r="O113" s="7" t="n">
        <f aca="false">O109+1</f>
        <v>2040</v>
      </c>
      <c r="P113" s="9" t="n">
        <f aca="false">'Low scenario'!AG116</f>
        <v>6676104133.46369</v>
      </c>
      <c r="Q113" s="9" t="n">
        <f aca="false">P113/$B$14*100</f>
        <v>130.280087522616</v>
      </c>
      <c r="R113" s="10" t="n">
        <f aca="false">AVERAGE(P111:P114)/AVERAGE(P107:P110)-1</f>
        <v>0.00569575665328448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7938250380.09147</v>
      </c>
      <c r="F114" s="9" t="n">
        <f aca="false">E114/$B$14*100</f>
        <v>154.910099306405</v>
      </c>
      <c r="G114" s="7"/>
      <c r="H114" s="2" t="n">
        <f aca="false">H113</f>
        <v>52</v>
      </c>
      <c r="K114" s="9" t="n">
        <f aca="false">'High scenario'!AG117</f>
        <v>9373411514.3127</v>
      </c>
      <c r="L114" s="9" t="n">
        <f aca="false">K114/$B$14*100</f>
        <v>182.916390765851</v>
      </c>
      <c r="M114" s="7"/>
      <c r="O114" s="7" t="n">
        <f aca="false">O110+1</f>
        <v>2040</v>
      </c>
      <c r="P114" s="9" t="n">
        <f aca="false">'Low scenario'!AG117</f>
        <v>6710003735.21468</v>
      </c>
      <c r="Q114" s="9" t="n">
        <f aca="false">P114/$B$14*100</f>
        <v>130.941617509988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0" topLeftCell="B1" activePane="topRight" state="frozen"/>
      <selection pane="topLeft" activeCell="A1" activeCellId="0" sqref="A1"/>
      <selection pane="topRight" activeCell="C17" activeCellId="0" sqref="C17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95"/>
      <c r="B1" s="0" t="s">
        <v>134</v>
      </c>
      <c r="D1" s="0" t="s">
        <v>135</v>
      </c>
      <c r="F1" s="0" t="s">
        <v>136</v>
      </c>
      <c r="H1" s="0" t="s">
        <v>137</v>
      </c>
      <c r="I1" s="97"/>
    </row>
    <row r="2" customFormat="false" ht="91.7" hidden="false" customHeight="false" outlineLevel="0" collapsed="false">
      <c r="A2" s="95"/>
      <c r="B2" s="96" t="s">
        <v>128</v>
      </c>
      <c r="C2" s="97" t="s">
        <v>0</v>
      </c>
      <c r="D2" s="97" t="s">
        <v>138</v>
      </c>
      <c r="E2" s="97" t="s">
        <v>130</v>
      </c>
      <c r="F2" s="97" t="s">
        <v>139</v>
      </c>
      <c r="G2" s="97" t="s">
        <v>132</v>
      </c>
      <c r="H2" s="97" t="s">
        <v>140</v>
      </c>
      <c r="I2" s="97"/>
    </row>
    <row r="3" customFormat="false" ht="12.8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</row>
    <row r="4" customFormat="false" ht="15" hidden="false" customHeight="false" outlineLevel="0" collapsed="false">
      <c r="A4" s="98" t="n">
        <v>1993</v>
      </c>
      <c r="B4" s="99" t="n">
        <v>-0.000446069275463893</v>
      </c>
      <c r="C4" s="95"/>
      <c r="D4" s="95"/>
      <c r="E4" s="95"/>
      <c r="F4" s="95"/>
      <c r="G4" s="95"/>
      <c r="H4" s="95"/>
      <c r="I4" s="95"/>
    </row>
    <row r="5" customFormat="false" ht="15" hidden="false" customHeight="false" outlineLevel="0" collapsed="false">
      <c r="A5" s="98" t="n">
        <v>1994</v>
      </c>
      <c r="B5" s="100" t="n">
        <v>-0.0130853294610615</v>
      </c>
      <c r="C5" s="95"/>
      <c r="D5" s="95"/>
      <c r="E5" s="95"/>
      <c r="F5" s="95"/>
      <c r="G5" s="95"/>
      <c r="H5" s="95"/>
      <c r="I5" s="95"/>
    </row>
    <row r="6" customFormat="false" ht="15" hidden="false" customHeight="false" outlineLevel="0" collapsed="false">
      <c r="A6" s="98" t="n">
        <v>1995</v>
      </c>
      <c r="B6" s="99" t="n">
        <v>-0.00637934959758819</v>
      </c>
      <c r="C6" s="95"/>
      <c r="D6" s="95"/>
      <c r="E6" s="95"/>
      <c r="F6" s="95"/>
      <c r="G6" s="95"/>
      <c r="H6" s="95"/>
      <c r="I6" s="95"/>
    </row>
    <row r="7" customFormat="false" ht="15" hidden="false" customHeight="false" outlineLevel="0" collapsed="false">
      <c r="A7" s="98" t="n">
        <v>1996</v>
      </c>
      <c r="B7" s="100" t="n">
        <v>-0.00528730473079139</v>
      </c>
      <c r="C7" s="95"/>
      <c r="D7" s="95"/>
      <c r="E7" s="95"/>
      <c r="F7" s="95"/>
      <c r="G7" s="95"/>
      <c r="H7" s="95"/>
      <c r="I7" s="95"/>
    </row>
    <row r="8" customFormat="false" ht="15" hidden="false" customHeight="false" outlineLevel="0" collapsed="false">
      <c r="A8" s="98" t="n">
        <v>1997</v>
      </c>
      <c r="B8" s="99" t="n">
        <v>-0.00315594528811225</v>
      </c>
      <c r="C8" s="95"/>
      <c r="D8" s="95"/>
      <c r="E8" s="95"/>
      <c r="F8" s="95"/>
      <c r="G8" s="95"/>
      <c r="H8" s="95"/>
      <c r="I8" s="95"/>
    </row>
    <row r="9" customFormat="false" ht="15" hidden="false" customHeight="false" outlineLevel="0" collapsed="false">
      <c r="A9" s="98" t="n">
        <v>1998</v>
      </c>
      <c r="B9" s="100" t="n">
        <v>-0.00266006212398561</v>
      </c>
      <c r="C9" s="95"/>
      <c r="D9" s="95"/>
      <c r="E9" s="95"/>
      <c r="F9" s="95"/>
      <c r="G9" s="95"/>
      <c r="H9" s="95"/>
      <c r="I9" s="95"/>
    </row>
    <row r="10" customFormat="false" ht="15" hidden="false" customHeight="false" outlineLevel="0" collapsed="false">
      <c r="A10" s="98" t="n">
        <v>1999</v>
      </c>
      <c r="B10" s="99" t="n">
        <v>-0.0077596880146275</v>
      </c>
      <c r="C10" s="95"/>
      <c r="D10" s="95"/>
      <c r="E10" s="95"/>
      <c r="F10" s="95"/>
      <c r="G10" s="95"/>
      <c r="H10" s="95"/>
      <c r="I10" s="95"/>
    </row>
    <row r="11" customFormat="false" ht="15" hidden="false" customHeight="false" outlineLevel="0" collapsed="false">
      <c r="A11" s="98" t="n">
        <v>2000</v>
      </c>
      <c r="B11" s="100" t="n">
        <v>-0.00673854445377408</v>
      </c>
      <c r="C11" s="95"/>
      <c r="D11" s="95"/>
      <c r="E11" s="95"/>
      <c r="F11" s="95"/>
      <c r="G11" s="95"/>
      <c r="H11" s="95"/>
      <c r="I11" s="95"/>
    </row>
    <row r="12" customFormat="false" ht="15" hidden="false" customHeight="false" outlineLevel="0" collapsed="false">
      <c r="A12" s="98" t="n">
        <v>2001</v>
      </c>
      <c r="B12" s="99" t="n">
        <v>-0.0101649287372602</v>
      </c>
      <c r="C12" s="95"/>
      <c r="D12" s="95"/>
      <c r="E12" s="95"/>
      <c r="F12" s="95"/>
      <c r="G12" s="95"/>
      <c r="H12" s="95"/>
      <c r="I12" s="95"/>
    </row>
    <row r="13" customFormat="false" ht="15" hidden="false" customHeight="false" outlineLevel="0" collapsed="false">
      <c r="A13" s="98" t="n">
        <v>2002</v>
      </c>
      <c r="B13" s="100" t="n">
        <v>-0.0114398617982835</v>
      </c>
      <c r="C13" s="95"/>
      <c r="D13" s="95"/>
      <c r="E13" s="95"/>
      <c r="F13" s="95"/>
      <c r="G13" s="95"/>
      <c r="H13" s="95"/>
      <c r="I13" s="95"/>
    </row>
    <row r="14" customFormat="false" ht="15" hidden="false" customHeight="false" outlineLevel="0" collapsed="false">
      <c r="A14" s="98" t="n">
        <v>2003</v>
      </c>
      <c r="B14" s="99" t="n">
        <v>-0.00492707399415027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2004</v>
      </c>
      <c r="B15" s="100" t="n">
        <v>0.00382133245719463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2005</v>
      </c>
      <c r="B16" s="99" t="n">
        <v>0.00757769102751198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2006</v>
      </c>
      <c r="B17" s="100" t="n">
        <v>0.00917791831736937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2007</v>
      </c>
      <c r="B18" s="99" t="n">
        <v>0.0108470293692913</v>
      </c>
      <c r="C18" s="95"/>
      <c r="D18" s="95"/>
      <c r="E18" s="95"/>
      <c r="F18" s="95"/>
      <c r="G18" s="95"/>
      <c r="H18" s="95"/>
      <c r="I18" s="95"/>
    </row>
    <row r="19" customFormat="false" ht="15" hidden="false" customHeight="false" outlineLevel="0" collapsed="false">
      <c r="A19" s="98" t="n">
        <v>2008</v>
      </c>
      <c r="B19" s="100" t="n">
        <v>0.00473047402209589</v>
      </c>
      <c r="C19" s="95"/>
      <c r="D19" s="95"/>
      <c r="E19" s="95"/>
      <c r="F19" s="95"/>
      <c r="G19" s="95"/>
      <c r="H19" s="95"/>
      <c r="I19" s="95"/>
    </row>
    <row r="20" customFormat="false" ht="15" hidden="false" customHeight="false" outlineLevel="0" collapsed="false">
      <c r="A20" s="98" t="n">
        <v>2009</v>
      </c>
      <c r="B20" s="99" t="n">
        <v>0.00347884656778641</v>
      </c>
      <c r="C20" s="95"/>
      <c r="D20" s="95"/>
      <c r="E20" s="95"/>
      <c r="F20" s="95"/>
      <c r="G20" s="95"/>
      <c r="H20" s="95"/>
      <c r="I20" s="95"/>
    </row>
    <row r="21" customFormat="false" ht="15" hidden="false" customHeight="false" outlineLevel="0" collapsed="false">
      <c r="A21" s="98" t="n">
        <v>2010</v>
      </c>
      <c r="B21" s="100" t="n">
        <v>0.00411235591593429</v>
      </c>
      <c r="C21" s="95"/>
      <c r="D21" s="95"/>
      <c r="E21" s="95"/>
      <c r="F21" s="95"/>
      <c r="G21" s="95"/>
      <c r="H21" s="95"/>
      <c r="I21" s="95"/>
    </row>
    <row r="22" customFormat="false" ht="15" hidden="false" customHeight="false" outlineLevel="0" collapsed="false">
      <c r="A22" s="98" t="n">
        <v>2011</v>
      </c>
      <c r="B22" s="99" t="n">
        <v>0.00326307905881009</v>
      </c>
      <c r="C22" s="95"/>
      <c r="D22" s="95"/>
      <c r="E22" s="95"/>
      <c r="F22" s="95"/>
      <c r="G22" s="95"/>
      <c r="H22" s="95"/>
      <c r="I22" s="95"/>
    </row>
    <row r="23" customFormat="false" ht="15" hidden="false" customHeight="false" outlineLevel="0" collapsed="false">
      <c r="A23" s="98" t="n">
        <v>2012</v>
      </c>
      <c r="B23" s="100" t="n">
        <v>0.00105161751029002</v>
      </c>
      <c r="C23" s="95"/>
      <c r="D23" s="95"/>
      <c r="E23" s="95"/>
      <c r="F23" s="95"/>
      <c r="G23" s="95"/>
      <c r="H23" s="95"/>
      <c r="I23" s="95"/>
    </row>
    <row r="24" customFormat="false" ht="15" hidden="false" customHeight="false" outlineLevel="0" collapsed="false">
      <c r="A24" s="98" t="n">
        <v>2013</v>
      </c>
      <c r="B24" s="99" t="n">
        <v>-0.000951668558161176</v>
      </c>
      <c r="C24" s="95"/>
      <c r="D24" s="95"/>
      <c r="E24" s="95"/>
      <c r="F24" s="95"/>
      <c r="G24" s="95"/>
      <c r="H24" s="95"/>
      <c r="I24" s="95"/>
    </row>
    <row r="25" customFormat="false" ht="15" hidden="false" customHeight="false" outlineLevel="0" collapsed="false">
      <c r="A25" s="98" t="n">
        <v>2014</v>
      </c>
      <c r="B25" s="100" t="n">
        <v>-0.00129286375596846</v>
      </c>
      <c r="C25" s="101" t="n">
        <f aca="false">'Central scenario'!AL3+SUM($C106:$J106)-$H106-$F106-SUM($K106:$Q106)</f>
        <v>0.00115825366281495</v>
      </c>
      <c r="D25" s="109" t="n">
        <f aca="false">C25</f>
        <v>0.00115825366281495</v>
      </c>
      <c r="E25" s="95"/>
      <c r="F25" s="95"/>
      <c r="G25" s="107"/>
      <c r="H25" s="95"/>
      <c r="I25" s="95"/>
    </row>
    <row r="26" customFormat="false" ht="15" hidden="false" customHeight="false" outlineLevel="0" collapsed="false">
      <c r="A26" s="98" t="n">
        <v>2015</v>
      </c>
      <c r="B26" s="99" t="n">
        <v>-0.00750733306177321</v>
      </c>
      <c r="C26" s="101" t="n">
        <f aca="false">'Central scenario'!AL4+SUM($C107:$J107)-$H107-$F107-SUM($K107:$Q107)</f>
        <v>-0.0116513100764572</v>
      </c>
      <c r="D26" s="109" t="n">
        <f aca="false">C26</f>
        <v>-0.0116513100764572</v>
      </c>
      <c r="E26" s="95"/>
      <c r="F26" s="95"/>
      <c r="G26" s="95"/>
      <c r="H26" s="95"/>
      <c r="I26" s="95"/>
    </row>
    <row r="27" customFormat="false" ht="15" hidden="false" customHeight="false" outlineLevel="0" collapsed="false">
      <c r="A27" s="98" t="n">
        <v>2016</v>
      </c>
      <c r="B27" s="100" t="n">
        <v>-0.0203467996958489</v>
      </c>
      <c r="C27" s="101" t="n">
        <f aca="false">'Central scenario'!AL5+SUM($C108:$J108)-$H108-$F108-SUM($K108:$Q108)</f>
        <v>-0.0153813483661032</v>
      </c>
      <c r="D27" s="101" t="n">
        <f aca="false">'Central scenario'!BO5+SUM($C108:$J108)-$H108-$F108-SUM($K108:$R108)</f>
        <v>-0.0192253939599371</v>
      </c>
      <c r="E27" s="95"/>
      <c r="F27" s="95"/>
      <c r="G27" s="95"/>
      <c r="H27" s="95"/>
      <c r="I27" s="95"/>
    </row>
    <row r="28" customFormat="false" ht="15" hidden="false" customHeight="false" outlineLevel="0" collapsed="false">
      <c r="A28" s="98" t="n">
        <v>2017</v>
      </c>
      <c r="B28" s="99" t="n">
        <v>-0.0241047020081896</v>
      </c>
      <c r="C28" s="101" t="n">
        <f aca="false">'Central scenario'!AL6+SUM($C109:$J109)-$H109-$F109-SUM($K109:$Q109)</f>
        <v>-0.0181552597891607</v>
      </c>
      <c r="D28" s="101" t="n">
        <f aca="false">'Central scenario'!BO6+SUM($C109:$J109)-$H109-$F109-SUM($K109:$R109)</f>
        <v>-0.0260235820966923</v>
      </c>
      <c r="E28" s="104"/>
      <c r="F28" s="103"/>
      <c r="G28" s="103"/>
      <c r="H28" s="103"/>
      <c r="I28" s="103"/>
    </row>
    <row r="29" customFormat="false" ht="15" hidden="false" customHeight="false" outlineLevel="0" collapsed="false">
      <c r="A29" s="98" t="n">
        <v>2018</v>
      </c>
      <c r="B29" s="100" t="n">
        <v>-0.0182717978002125</v>
      </c>
      <c r="C29" s="101" t="n">
        <f aca="false">'Central scenario'!$AL7+SUM($C110:$J110)-$F110-SUM($K110:$Q110)</f>
        <v>-0.00941408774439181</v>
      </c>
      <c r="D29" s="101" t="n">
        <f aca="false">'Central scenario'!BO7+SUM($C110:$J110)-$F110-SUM($K110:$R110)</f>
        <v>-0.0219082556996054</v>
      </c>
      <c r="E29" s="103"/>
      <c r="F29" s="103"/>
      <c r="G29" s="103"/>
      <c r="H29" s="103"/>
      <c r="I29" s="103"/>
    </row>
    <row r="30" customFormat="false" ht="15" hidden="false" customHeight="false" outlineLevel="0" collapsed="false">
      <c r="A30" s="98" t="n">
        <v>2019</v>
      </c>
      <c r="B30" s="99" t="n">
        <v>-0.0257914165391586</v>
      </c>
      <c r="C30" s="101" t="n">
        <f aca="false">'Central scenario'!$AL8+SUM($D$114:$J$114)-SUM($K$114:$Q$114)</f>
        <v>-0.0135283679247231</v>
      </c>
      <c r="D30" s="101" t="n">
        <f aca="false">'Central scenario'!BO8+SUM($C111:$J111)-$F111-SUM($K111:$R111)</f>
        <v>-0.0262632888618606</v>
      </c>
      <c r="E30" s="103"/>
      <c r="F30" s="103"/>
      <c r="G30" s="103"/>
      <c r="H30" s="103"/>
      <c r="I30" s="103"/>
    </row>
    <row r="31" customFormat="false" ht="12.8" hidden="false" customHeight="false" outlineLevel="0" collapsed="false">
      <c r="A31" s="98" t="n">
        <v>2020</v>
      </c>
      <c r="B31" s="95"/>
      <c r="C31" s="101" t="n">
        <f aca="false">'Central scenario'!$AL9+SUM($D$114:$J$114)-SUM($K$114:$Q$114)</f>
        <v>-0.0225821290715508</v>
      </c>
      <c r="D31" s="101" t="n">
        <f aca="false">'Central scenario'!$BO9+F127</f>
        <v>-0.0339576365971857</v>
      </c>
      <c r="E31" s="103" t="n">
        <f aca="false">'Low scenario'!$AL9+SUM($D$114:$J$114)-SUM($K$114:$Q$114)</f>
        <v>-0.0227877188623682</v>
      </c>
      <c r="F31" s="103" t="n">
        <f aca="false">'Low scenario'!$BO9+F127</f>
        <v>-0.0341629860896383</v>
      </c>
      <c r="G31" s="103" t="n">
        <f aca="false">'High scenario'!$AL9+SUM($D$114:$J$114)-SUM($K$114:$Q$114)</f>
        <v>-0.0222415761281528</v>
      </c>
      <c r="H31" s="103" t="n">
        <f aca="false">'High scenario'!$BO9+F127</f>
        <v>-0.0336107871638363</v>
      </c>
      <c r="I31" s="103"/>
    </row>
    <row r="32" customFormat="false" ht="13.25" hidden="false" customHeight="false" outlineLevel="0" collapsed="false">
      <c r="A32" s="98" t="n">
        <v>2021</v>
      </c>
      <c r="B32" s="95"/>
      <c r="C32" s="101" t="n">
        <f aca="false">'Central scenario'!$AL10+SUM($D$114:$J$114)-SUM($K$114:$Q$114)</f>
        <v>-0.0136127552152856</v>
      </c>
      <c r="D32" s="101" t="n">
        <f aca="false">'Central scenario'!$BO10+F128</f>
        <v>-0.0254975554655551</v>
      </c>
      <c r="E32" s="103" t="n">
        <f aca="false">'Low scenario'!$AL10+SUM($D$114:$J$114)-SUM($K$114:$Q$114)</f>
        <v>-0.0139446773908771</v>
      </c>
      <c r="F32" s="103" t="n">
        <f aca="false">'Low scenario'!$BO10+F128</f>
        <v>-0.0258278035138906</v>
      </c>
      <c r="G32" s="103" t="n">
        <f aca="false">'High scenario'!$AL10+SUM($D$114:$J$114)-SUM($K$114:$Q$114)</f>
        <v>-0.0153961809516417</v>
      </c>
      <c r="H32" s="103" t="n">
        <f aca="false">'High scenario'!$BO10+F128</f>
        <v>-0.027329893311304</v>
      </c>
      <c r="I32" s="103"/>
    </row>
    <row r="33" customFormat="false" ht="13.25" hidden="false" customHeight="false" outlineLevel="0" collapsed="false">
      <c r="A33" s="98" t="n">
        <v>2022</v>
      </c>
      <c r="B33" s="95"/>
      <c r="C33" s="101" t="n">
        <f aca="false">'Central scenario'!$AL11+SUM($D$114:$J$114)-SUM($K$114:$Q$114)</f>
        <v>-0.018625411420754</v>
      </c>
      <c r="D33" s="101" t="n">
        <f aca="false">'Central scenario'!$BO11+F129</f>
        <v>-0.0306725632956449</v>
      </c>
      <c r="E33" s="103" t="n">
        <f aca="false">'Low scenario'!$AL11+SUM($D$114:$J$114)-SUM($K$114:$Q$114)</f>
        <v>-0.0176699428895492</v>
      </c>
      <c r="F33" s="103" t="n">
        <f aca="false">'Low scenario'!$BO11+F129</f>
        <v>-0.0297060085539813</v>
      </c>
      <c r="G33" s="103" t="n">
        <f aca="false">'High scenario'!$AL11+SUM($D$114:$J$114)-SUM($K$114:$Q$114)</f>
        <v>-0.0189026398973653</v>
      </c>
      <c r="H33" s="103" t="n">
        <f aca="false">'High scenario'!$BO11+F129</f>
        <v>-0.0310449216354495</v>
      </c>
      <c r="I33" s="103"/>
    </row>
    <row r="34" customFormat="false" ht="13.25" hidden="false" customHeight="false" outlineLevel="0" collapsed="false">
      <c r="A34" s="98" t="n">
        <v>2023</v>
      </c>
      <c r="B34" s="95"/>
      <c r="C34" s="101" t="n">
        <f aca="false">'Central scenario'!$AL12+SUM($D$114:$J$114)-SUM($K$114:$Q$114)</f>
        <v>-0.0216002973392832</v>
      </c>
      <c r="D34" s="101" t="n">
        <f aca="false">'Central scenario'!$BO12+F130</f>
        <v>-0.0338287048239427</v>
      </c>
      <c r="E34" s="103" t="n">
        <f aca="false">'Low scenario'!$AL12+SUM($D$114:$J$114)-SUM($K$114:$Q$114)</f>
        <v>-0.0205844379159062</v>
      </c>
      <c r="F34" s="103" t="n">
        <f aca="false">'Low scenario'!$BO12+F130</f>
        <v>-0.0327753988126455</v>
      </c>
      <c r="G34" s="103" t="n">
        <f aca="false">'High scenario'!$AL12+SUM($D$114:$J$114)-SUM($K$114:$Q$114)</f>
        <v>-0.022367786840808</v>
      </c>
      <c r="H34" s="103" t="n">
        <f aca="false">'High scenario'!$BO12+F130</f>
        <v>-0.0347070359965734</v>
      </c>
      <c r="I34" s="103"/>
    </row>
    <row r="35" customFormat="false" ht="13.25" hidden="false" customHeight="false" outlineLevel="0" collapsed="false">
      <c r="A35" s="98" t="n">
        <v>2024</v>
      </c>
      <c r="B35" s="95"/>
      <c r="C35" s="104" t="n">
        <f aca="false">'Central scenario'!$AL13+SUM($D$114:$J$114)-SUM($K$114:$Q$114)</f>
        <v>-0.0230531211402019</v>
      </c>
      <c r="D35" s="104" t="n">
        <f aca="false">'Central scenario'!$BO13+F131</f>
        <v>-0.0356475261176078</v>
      </c>
      <c r="E35" s="103" t="n">
        <f aca="false">'Low scenario'!$AL13+SUM($D$114:$J$114)-SUM($K$114:$Q$114)</f>
        <v>-0.0221367801441352</v>
      </c>
      <c r="F35" s="103" t="n">
        <f aca="false">'Low scenario'!$BO13+F131</f>
        <v>-0.0346941807059842</v>
      </c>
      <c r="G35" s="103" t="n">
        <f aca="false">'High scenario'!$AL13+SUM($D$114:$J$114)-SUM($K$114:$Q$114)</f>
        <v>-0.0244224073285942</v>
      </c>
      <c r="H35" s="103" t="n">
        <f aca="false">'High scenario'!$BO13+F131</f>
        <v>-0.0370652655836401</v>
      </c>
      <c r="I35" s="103"/>
    </row>
    <row r="36" customFormat="false" ht="13.25" hidden="false" customHeight="false" outlineLevel="0" collapsed="false">
      <c r="A36" s="98" t="n">
        <v>2025</v>
      </c>
      <c r="B36" s="95"/>
      <c r="C36" s="105" t="n">
        <f aca="false">'Central scenario'!$AL14+SUM($D$114:$J$114)-SUM($K$114:$Q$114)</f>
        <v>-0.0230785022928939</v>
      </c>
      <c r="D36" s="105" t="n">
        <f aca="false">'Central scenario'!$BO14+F132</f>
        <v>-0.0366681159008672</v>
      </c>
      <c r="E36" s="103" t="n">
        <f aca="false">'Low scenario'!$AL14+SUM($D$114:$J$114)-SUM($K$114:$Q$114)</f>
        <v>-0.0239078813462983</v>
      </c>
      <c r="F36" s="103" t="n">
        <f aca="false">'Low scenario'!$BO14+F132</f>
        <v>-0.03737547933328</v>
      </c>
      <c r="G36" s="103" t="n">
        <f aca="false">'High scenario'!$AL14+SUM($D$114:$J$114)-SUM($K$114:$Q$114)</f>
        <v>-0.0242192686752482</v>
      </c>
      <c r="H36" s="103" t="n">
        <f aca="false">'High scenario'!$BO14+F132</f>
        <v>-0.0378157737009109</v>
      </c>
      <c r="I36" s="103"/>
    </row>
    <row r="37" customFormat="false" ht="13.25" hidden="false" customHeight="false" outlineLevel="0" collapsed="false">
      <c r="A37" s="98" t="n">
        <v>2026</v>
      </c>
      <c r="B37" s="95"/>
      <c r="C37" s="106" t="n">
        <f aca="false">'Central scenario'!$AL15+SUM($D$114:$J$114)-SUM($K$114:$Q$114)</f>
        <v>-0.0242218829696988</v>
      </c>
      <c r="D37" s="106" t="n">
        <f aca="false">'Central scenario'!$BO15+SUM($D$114:$J$114)-SUM($K$114:$Q$114)-$I$114+$I$116</f>
        <v>-0.0379843969551987</v>
      </c>
      <c r="E37" s="103" t="n">
        <f aca="false">'Low scenario'!$AL15+SUM($D$114:$J$114)-SUM($K$114:$Q$114)</f>
        <v>-0.0262122485827745</v>
      </c>
      <c r="F37" s="103" t="n">
        <f aca="false">'Low scenario'!$BO15+SUM($D$114:$J$114)-SUM($K$114:$Q$114)-$I$114+$I$116</f>
        <v>-0.0399010786677747</v>
      </c>
      <c r="G37" s="103" t="n">
        <f aca="false">'High scenario'!$AL15+SUM($D$114:$J$114)-SUM($K$114:$Q$114)</f>
        <v>-0.0266582994333818</v>
      </c>
      <c r="H37" s="103" t="n">
        <f aca="false">'High scenario'!$BO15+SUM($D$114:$J$114)-SUM($K$114:$Q$114)-$I$114+$I$116</f>
        <v>-0.0405765322919884</v>
      </c>
      <c r="I37" s="103"/>
    </row>
    <row r="38" customFormat="false" ht="13.25" hidden="false" customHeight="false" outlineLevel="0" collapsed="false">
      <c r="A38" s="98" t="n">
        <v>2027</v>
      </c>
      <c r="B38" s="95"/>
      <c r="C38" s="106" t="n">
        <f aca="false">'Central scenario'!$AL16+SUM($D$114:$J$114)-SUM($K$114:$Q$114)</f>
        <v>-0.0255881320572506</v>
      </c>
      <c r="D38" s="106" t="n">
        <f aca="false">'Central scenario'!$BO16+SUM($D$114:$J$114)-SUM($K$114:$Q$114)-$I$114+$I$116</f>
        <v>-0.0404689353774093</v>
      </c>
      <c r="E38" s="103" t="n">
        <f aca="false">'Low scenario'!$AL16+SUM($D$114:$J$114)-SUM($K$114:$Q$114)</f>
        <v>-0.0282341311330286</v>
      </c>
      <c r="F38" s="103" t="n">
        <f aca="false">'Low scenario'!$BO16+SUM($D$114:$J$114)-SUM($K$114:$Q$114)-$I$114+$I$116</f>
        <v>-0.0430252661663831</v>
      </c>
      <c r="G38" s="103" t="n">
        <f aca="false">'High scenario'!$AL16+SUM($D$114:$J$114)-SUM($K$114:$Q$114)</f>
        <v>-0.0285310133355543</v>
      </c>
      <c r="H38" s="103" t="n">
        <f aca="false">'High scenario'!$BO16+SUM($D$114:$J$114)-SUM($K$114:$Q$114)-$I$114+$I$116</f>
        <v>-0.0436602142633131</v>
      </c>
      <c r="I38" s="103"/>
    </row>
    <row r="39" customFormat="false" ht="13.25" hidden="false" customHeight="false" outlineLevel="0" collapsed="false">
      <c r="A39" s="98" t="n">
        <v>2028</v>
      </c>
      <c r="B39" s="102"/>
      <c r="C39" s="106" t="n">
        <f aca="false">'Central scenario'!$AL17+SUM($D$114:$J$114)-SUM($K$114:$Q$114)</f>
        <v>-0.0258347350290303</v>
      </c>
      <c r="D39" s="106" t="n">
        <f aca="false">'Central scenario'!$BO17+SUM($D$114:$J$114)-SUM($K$114:$Q$114)-$I$114+$I$116</f>
        <v>-0.041884568558196</v>
      </c>
      <c r="E39" s="103" t="n">
        <f aca="false">'Low scenario'!$AL17+SUM($D$114:$J$114)-SUM($K$114:$Q$114)</f>
        <v>-0.0291951119680954</v>
      </c>
      <c r="F39" s="103" t="n">
        <f aca="false">'Low scenario'!$BO17+SUM($D$114:$J$114)-SUM($K$114:$Q$114)-$I$114+$I$116</f>
        <v>-0.045467914482847</v>
      </c>
      <c r="G39" s="103" t="n">
        <f aca="false">'High scenario'!$AL17+SUM($D$114:$J$114)-SUM($K$114:$Q$114)</f>
        <v>-0.027462581772197</v>
      </c>
      <c r="H39" s="103" t="n">
        <f aca="false">'High scenario'!$BO17+SUM($D$114:$J$114)-SUM($K$114:$Q$114)-$I$114+$I$116</f>
        <v>-0.0437364156590454</v>
      </c>
      <c r="I39" s="103"/>
    </row>
    <row r="40" customFormat="false" ht="13.25" hidden="false" customHeight="false" outlineLevel="0" collapsed="false">
      <c r="A40" s="98" t="n">
        <v>2029</v>
      </c>
      <c r="B40" s="102"/>
      <c r="C40" s="105" t="n">
        <f aca="false">'Central scenario'!$AL18+SUM($D$114:$J$114)-SUM($K$114:$Q$114)</f>
        <v>-0.024945563975188</v>
      </c>
      <c r="D40" s="105" t="n">
        <f aca="false">'Central scenario'!$BO18+SUM($D$114:$J$114)-SUM($K$114:$Q$114)-$I$114+$I$116</f>
        <v>-0.0421613599415594</v>
      </c>
      <c r="E40" s="103" t="n">
        <f aca="false">'Low scenario'!$AL18+SUM($D$114:$J$114)-SUM($K$114:$Q$114)</f>
        <v>-0.028646652105602</v>
      </c>
      <c r="F40" s="103" t="n">
        <f aca="false">'Low scenario'!$BO18+SUM($D$114:$J$114)-SUM($K$114:$Q$114)-$I$114+$I$116</f>
        <v>-0.0462707449119043</v>
      </c>
      <c r="G40" s="103" t="n">
        <f aca="false">'High scenario'!$AL18+SUM($D$114:$J$114)-SUM($K$114:$Q$114)</f>
        <v>-0.025880559253257</v>
      </c>
      <c r="H40" s="103" t="n">
        <f aca="false">'High scenario'!$BO18+SUM($D$114:$J$114)-SUM($K$114:$Q$114)-$I$114+$I$116</f>
        <v>-0.0432284288771321</v>
      </c>
      <c r="I40" s="103"/>
    </row>
    <row r="41" customFormat="false" ht="13.25" hidden="false" customHeight="false" outlineLevel="0" collapsed="false">
      <c r="A41" s="98" t="n">
        <v>2030</v>
      </c>
      <c r="B41" s="102"/>
      <c r="C41" s="106" t="n">
        <f aca="false">'Central scenario'!$AL19+SUM($D$114:$J$114)-SUM($K$114:$Q$114)</f>
        <v>-0.0234329196767285</v>
      </c>
      <c r="D41" s="106" t="n">
        <f aca="false">'Central scenario'!$BO19+SUM($D$114:$J$114)-SUM($K$114:$Q$114)-$I$114+$I$116</f>
        <v>-0.0413162939011827</v>
      </c>
      <c r="E41" s="103" t="n">
        <f aca="false">'Low scenario'!$AL19+SUM($D$114:$J$114)-SUM($K$114:$Q$114)</f>
        <v>-0.0269955067952586</v>
      </c>
      <c r="F41" s="103" t="n">
        <f aca="false">'Low scenario'!$BO19+SUM($D$114:$J$114)-SUM($K$114:$Q$114)-$I$114+$I$116</f>
        <v>-0.0454603083323367</v>
      </c>
      <c r="G41" s="103" t="n">
        <f aca="false">'High scenario'!$AL19+SUM($D$114:$J$114)-SUM($K$114:$Q$114)</f>
        <v>-0.0230530405404227</v>
      </c>
      <c r="H41" s="103" t="n">
        <f aca="false">'High scenario'!$BO19+SUM($D$114:$J$114)-SUM($K$114:$Q$114)-$I$114+$I$116</f>
        <v>-0.0412471540186523</v>
      </c>
      <c r="I41" s="103"/>
    </row>
    <row r="42" customFormat="false" ht="13.25" hidden="false" customHeight="false" outlineLevel="0" collapsed="false">
      <c r="A42" s="98" t="n">
        <v>2031</v>
      </c>
      <c r="B42" s="102"/>
      <c r="C42" s="106" t="n">
        <f aca="false">'Central scenario'!$AL20+SUM($D$114:$J$114)-SUM($K$114:$Q$114)</f>
        <v>-0.0222879261044262</v>
      </c>
      <c r="D42" s="106" t="n">
        <f aca="false">'Central scenario'!$BO20+SUM($D$114:$J$114)-SUM($K$114:$Q$114)-$I$114+$I$116</f>
        <v>-0.0407528816900722</v>
      </c>
      <c r="E42" s="103" t="n">
        <f aca="false">'Low scenario'!$AL20+SUM($D$114:$J$114)-SUM($K$114:$Q$114)</f>
        <v>-0.0263663574659888</v>
      </c>
      <c r="F42" s="103" t="n">
        <f aca="false">'Low scenario'!$BO20+SUM($D$114:$J$114)-SUM($K$114:$Q$114)-$I$114+$I$116</f>
        <v>-0.0456512345358216</v>
      </c>
      <c r="G42" s="103" t="n">
        <f aca="false">'High scenario'!$AL20+SUM($D$114:$J$114)-SUM($K$114:$Q$114)</f>
        <v>-0.020594261729789</v>
      </c>
      <c r="H42" s="103" t="n">
        <f aca="false">'High scenario'!$BO20+SUM($D$114:$J$114)-SUM($K$114:$Q$114)-$I$114+$I$116</f>
        <v>-0.0397600603738951</v>
      </c>
      <c r="I42" s="103"/>
    </row>
    <row r="43" customFormat="false" ht="13.25" hidden="false" customHeight="false" outlineLevel="0" collapsed="false">
      <c r="A43" s="98" t="n">
        <v>2032</v>
      </c>
      <c r="B43" s="102"/>
      <c r="C43" s="106" t="n">
        <f aca="false">'Central scenario'!$AL21+SUM($D$114:$J$114)-SUM($K$114:$Q$114)</f>
        <v>-0.0200153444500051</v>
      </c>
      <c r="D43" s="106" t="n">
        <f aca="false">'Central scenario'!$BO21+SUM($D$114:$J$114)-SUM($K$114:$Q$114)-$I$114+$I$116</f>
        <v>-0.0395398220314407</v>
      </c>
      <c r="E43" s="103" t="n">
        <f aca="false">'Low scenario'!$AL21+SUM($D$114:$J$114)-SUM($K$114:$Q$114)</f>
        <v>-0.0257571822336617</v>
      </c>
      <c r="F43" s="103" t="n">
        <f aca="false">'Low scenario'!$BO21+SUM($D$114:$J$114)-SUM($K$114:$Q$114)-$I$114+$I$116</f>
        <v>-0.0458929249086079</v>
      </c>
      <c r="G43" s="103" t="n">
        <f aca="false">'High scenario'!$AL21+SUM($D$114:$J$114)-SUM($K$114:$Q$114)</f>
        <v>-0.0183824521945949</v>
      </c>
      <c r="H43" s="103" t="n">
        <f aca="false">'High scenario'!$BO21+SUM($D$114:$J$114)-SUM($K$114:$Q$114)-$I$114+$I$116</f>
        <v>-0.0386536404090308</v>
      </c>
      <c r="I43" s="103"/>
    </row>
    <row r="44" customFormat="false" ht="13.25" hidden="false" customHeight="false" outlineLevel="0" collapsed="false">
      <c r="A44" s="98" t="n">
        <v>2033</v>
      </c>
      <c r="B44" s="102"/>
      <c r="C44" s="105" t="n">
        <f aca="false">'Central scenario'!$AL22+SUM($D$114:$J$114)-SUM($K$114:$Q$114)</f>
        <v>-0.0185356752972192</v>
      </c>
      <c r="D44" s="105" t="n">
        <f aca="false">'Central scenario'!$BO22+SUM($D$114:$J$114)-SUM($K$114:$Q$114)-$I$114+$I$116</f>
        <v>-0.0391663382431654</v>
      </c>
      <c r="E44" s="103" t="n">
        <f aca="false">'Low scenario'!$AL22+SUM($D$114:$J$114)-SUM($K$114:$Q$114)</f>
        <v>-0.0241782594249884</v>
      </c>
      <c r="F44" s="103" t="n">
        <f aca="false">'Low scenario'!$BO22+SUM($D$114:$J$114)-SUM($K$114:$Q$114)-$I$114+$I$116</f>
        <v>-0.0451372440259574</v>
      </c>
      <c r="G44" s="103" t="n">
        <f aca="false">'High scenario'!$AL22+SUM($D$114:$J$114)-SUM($K$114:$Q$114)</f>
        <v>-0.0157629785374879</v>
      </c>
      <c r="H44" s="103" t="n">
        <f aca="false">'High scenario'!$BO22+SUM($D$114:$J$114)-SUM($K$114:$Q$114)-$I$114+$I$116</f>
        <v>-0.0371929020033667</v>
      </c>
      <c r="I44" s="103"/>
    </row>
    <row r="45" customFormat="false" ht="13.25" hidden="false" customHeight="false" outlineLevel="0" collapsed="false">
      <c r="A45" s="98" t="n">
        <v>2034</v>
      </c>
      <c r="B45" s="102"/>
      <c r="C45" s="106" t="n">
        <f aca="false">'Central scenario'!$AL23+SUM($D$114:$J$114)-SUM($K$114:$Q$114)</f>
        <v>-0.0170056766240472</v>
      </c>
      <c r="D45" s="106" t="n">
        <f aca="false">'Central scenario'!$BO23+SUM($D$114:$J$114)-SUM($K$114:$Q$114)-$I$114+$I$116</f>
        <v>-0.0384403990071158</v>
      </c>
      <c r="E45" s="103" t="n">
        <f aca="false">'Low scenario'!$AL23+SUM($D$114:$J$114)-SUM($K$114:$Q$114)</f>
        <v>-0.0238621843133876</v>
      </c>
      <c r="F45" s="103" t="n">
        <f aca="false">'Low scenario'!$BO23+SUM($D$114:$J$114)-SUM($K$114:$Q$114)-$I$114+$I$116</f>
        <v>-0.0458248879350444</v>
      </c>
      <c r="G45" s="103" t="n">
        <f aca="false">'High scenario'!$AL23+SUM($D$114:$J$114)-SUM($K$114:$Q$114)</f>
        <v>-0.0127754351920252</v>
      </c>
      <c r="H45" s="103" t="n">
        <f aca="false">'High scenario'!$BO23+SUM($D$114:$J$114)-SUM($K$114:$Q$114)-$I$114+$I$116</f>
        <v>-0.035265874771607</v>
      </c>
      <c r="I45" s="103"/>
    </row>
    <row r="46" customFormat="false" ht="13.25" hidden="false" customHeight="false" outlineLevel="0" collapsed="false">
      <c r="A46" s="98" t="n">
        <v>2035</v>
      </c>
      <c r="B46" s="102"/>
      <c r="C46" s="106" t="n">
        <f aca="false">'Central scenario'!$AL24+SUM($D$114:$J$114)-SUM($K$114:$Q$114)</f>
        <v>-0.0147596713206866</v>
      </c>
      <c r="D46" s="106" t="n">
        <f aca="false">'Central scenario'!$BO24+SUM($D$114:$J$114)-SUM($K$114:$Q$114)-$I$114+$I$116</f>
        <v>-0.0370137825819819</v>
      </c>
      <c r="E46" s="103" t="n">
        <f aca="false">'Low scenario'!$AL24+SUM($D$114:$J$114)-SUM($K$114:$Q$114)</f>
        <v>-0.0222371467867977</v>
      </c>
      <c r="F46" s="103" t="n">
        <f aca="false">'Low scenario'!$BO24+SUM($D$114:$J$114)-SUM($K$114:$Q$114)-$I$114+$I$116</f>
        <v>-0.0454006998135072</v>
      </c>
      <c r="G46" s="103" t="n">
        <f aca="false">'High scenario'!$AL24+SUM($D$114:$J$114)-SUM($K$114:$Q$114)</f>
        <v>-0.0101202616879778</v>
      </c>
      <c r="H46" s="103" t="n">
        <f aca="false">'High scenario'!$BO24+SUM($D$114:$J$114)-SUM($K$114:$Q$114)-$I$114+$I$116</f>
        <v>-0.0334952186597595</v>
      </c>
      <c r="I46" s="103"/>
    </row>
    <row r="47" customFormat="false" ht="13.25" hidden="false" customHeight="false" outlineLevel="0" collapsed="false">
      <c r="A47" s="98" t="n">
        <v>2036</v>
      </c>
      <c r="B47" s="102"/>
      <c r="C47" s="106" t="n">
        <f aca="false">'Central scenario'!$AL25+SUM($D$114:$J$114)-SUM($K$114:$Q$114)</f>
        <v>-0.0120540209026132</v>
      </c>
      <c r="D47" s="106" t="n">
        <f aca="false">'Central scenario'!$BO25+SUM($D$114:$J$114)-SUM($K$114:$Q$114)-$I$114+$I$116</f>
        <v>-0.0352951898269768</v>
      </c>
      <c r="E47" s="103" t="n">
        <f aca="false">'Low scenario'!$AL25+SUM($D$114:$J$114)-SUM($K$114:$Q$114)</f>
        <v>-0.0201017502765855</v>
      </c>
      <c r="F47" s="103" t="n">
        <f aca="false">'Low scenario'!$BO25+SUM($D$114:$J$114)-SUM($K$114:$Q$114)-$I$114+$I$116</f>
        <v>-0.0440985260516954</v>
      </c>
      <c r="G47" s="103" t="n">
        <f aca="false">'High scenario'!$AL25+SUM($D$114:$J$114)-SUM($K$114:$Q$114)</f>
        <v>-0.00784465357956258</v>
      </c>
      <c r="H47" s="103" t="n">
        <f aca="false">'High scenario'!$BO25+SUM($D$114:$J$114)-SUM($K$114:$Q$114)-$I$114+$I$116</f>
        <v>-0.0317621089385954</v>
      </c>
      <c r="I47" s="103"/>
    </row>
    <row r="48" customFormat="false" ht="13.25" hidden="false" customHeight="false" outlineLevel="0" collapsed="false">
      <c r="A48" s="98" t="n">
        <v>2037</v>
      </c>
      <c r="B48" s="102"/>
      <c r="C48" s="105" t="n">
        <f aca="false">'Central scenario'!$AL26+SUM($D$114:$J$114)-SUM($K$114:$Q$114)</f>
        <v>-0.0107419071353309</v>
      </c>
      <c r="D48" s="105" t="n">
        <f aca="false">'Central scenario'!$BO26+SUM($D$114:$J$114)-SUM($K$114:$Q$114)-$I$114+$I$116</f>
        <v>-0.0348208498372733</v>
      </c>
      <c r="E48" s="103" t="n">
        <f aca="false">'Low scenario'!$AL26+SUM($D$114:$J$114)-SUM($K$114:$Q$114)</f>
        <v>-0.0190862865669375</v>
      </c>
      <c r="F48" s="103" t="n">
        <f aca="false">'Low scenario'!$BO26+SUM($D$114:$J$114)-SUM($K$114:$Q$114)-$I$114+$I$116</f>
        <v>-0.0442757254823842</v>
      </c>
      <c r="G48" s="103" t="n">
        <f aca="false">'High scenario'!$AL26+SUM($D$114:$J$114)-SUM($K$114:$Q$114)</f>
        <v>-0.00613233159175338</v>
      </c>
      <c r="H48" s="103" t="n">
        <f aca="false">'High scenario'!$BO26+SUM($D$114:$J$114)-SUM($K$114:$Q$114)-$I$114+$I$116</f>
        <v>-0.0306957665009097</v>
      </c>
      <c r="I48" s="103"/>
    </row>
    <row r="49" customFormat="false" ht="13.25" hidden="false" customHeight="false" outlineLevel="0" collapsed="false">
      <c r="A49" s="98" t="n">
        <v>2038</v>
      </c>
      <c r="B49" s="102"/>
      <c r="C49" s="106" t="n">
        <f aca="false">'Central scenario'!$AL27+SUM($D$114:$J$114)-SUM($K$114:$Q$114)</f>
        <v>-0.00947872692769548</v>
      </c>
      <c r="D49" s="106" t="n">
        <f aca="false">'Central scenario'!$BO27+SUM($D$114:$J$114)-SUM($K$114:$Q$114)-$I$114+$I$116</f>
        <v>-0.0341107466989729</v>
      </c>
      <c r="E49" s="103" t="n">
        <f aca="false">'Low scenario'!$AL27+SUM($D$114:$J$114)-SUM($K$114:$Q$114)</f>
        <v>-0.0183754831588569</v>
      </c>
      <c r="F49" s="103" t="n">
        <f aca="false">'Low scenario'!$BO27+SUM($D$114:$J$114)-SUM($K$114:$Q$114)-$I$114+$I$116</f>
        <v>-0.0443445108756178</v>
      </c>
      <c r="G49" s="103" t="n">
        <f aca="false">'High scenario'!$AL27+SUM($D$114:$J$114)-SUM($K$114:$Q$114)</f>
        <v>-0.00408614010122718</v>
      </c>
      <c r="H49" s="103" t="n">
        <f aca="false">'High scenario'!$BO27+SUM($D$114:$J$114)-SUM($K$114:$Q$114)-$I$114+$I$116</f>
        <v>-0.0293273244220862</v>
      </c>
      <c r="I49" s="103"/>
    </row>
    <row r="50" customFormat="false" ht="13.25" hidden="false" customHeight="false" outlineLevel="0" collapsed="false">
      <c r="A50" s="98" t="n">
        <v>2039</v>
      </c>
      <c r="B50" s="107"/>
      <c r="C50" s="106" t="n">
        <f aca="false">'Central scenario'!$AL28+SUM($D$114:$J$114)-SUM($K$114:$Q$114)</f>
        <v>-0.00965184302398348</v>
      </c>
      <c r="D50" s="106" t="n">
        <f aca="false">'Central scenario'!$BO28+SUM($D$114:$J$114)-SUM($K$114:$Q$114)-$I$114+$I$116</f>
        <v>-0.0352787211266397</v>
      </c>
      <c r="E50" s="103" t="n">
        <f aca="false">'Low scenario'!$AL28+SUM($D$114:$J$114)-SUM($K$114:$Q$114)</f>
        <v>-0.0167156187671303</v>
      </c>
      <c r="F50" s="103" t="n">
        <f aca="false">'Low scenario'!$BO28+SUM($D$114:$J$114)-SUM($K$114:$Q$114)-$I$114+$I$116</f>
        <v>-0.043470828534637</v>
      </c>
      <c r="G50" s="103" t="n">
        <f aca="false">'High scenario'!$AL28+SUM($D$114:$J$114)-SUM($K$114:$Q$114)</f>
        <v>-0.00272574714077358</v>
      </c>
      <c r="H50" s="103" t="n">
        <f aca="false">'High scenario'!$BO28+SUM($D$114:$J$114)-SUM($K$114:$Q$114)-$I$114+$I$116</f>
        <v>-0.0288649933746176</v>
      </c>
      <c r="I50" s="103"/>
    </row>
    <row r="51" customFormat="false" ht="13.25" hidden="false" customHeight="false" outlineLevel="0" collapsed="false">
      <c r="A51" s="98" t="n">
        <v>2040</v>
      </c>
      <c r="B51" s="108"/>
      <c r="C51" s="106" t="n">
        <f aca="false">'Central scenario'!$AL29+SUM($D$114:$J$114)-SUM($K$114:$Q$114)</f>
        <v>-0.00796366190236418</v>
      </c>
      <c r="D51" s="106" t="n">
        <f aca="false">'Central scenario'!$BO29+SUM($D$114:$J$114)-SUM($K$114:$Q$114)-$I$114+$I$116</f>
        <v>-0.0345461934505439</v>
      </c>
      <c r="E51" s="103" t="n">
        <f aca="false">'Low scenario'!$AL29+SUM($D$114:$J$114)-SUM($K$114:$Q$114)</f>
        <v>-0.0156307514885125</v>
      </c>
      <c r="F51" s="103" t="n">
        <f aca="false">'Low scenario'!$BO29+SUM($D$114:$J$114)-SUM($K$114:$Q$114)-$I$114+$I$116</f>
        <v>-0.0433897732309769</v>
      </c>
      <c r="G51" s="103" t="n">
        <f aca="false">'High scenario'!$AL29+SUM($D$114:$J$114)-SUM($K$114:$Q$114)</f>
        <v>-0.00130876274134878</v>
      </c>
      <c r="H51" s="103" t="n">
        <f aca="false">'High scenario'!$BO29+SUM($D$114:$J$114)-SUM($K$114:$Q$114)-$I$114+$I$116</f>
        <v>-0.0280154497234147</v>
      </c>
      <c r="I51" s="103"/>
    </row>
    <row r="54" customFormat="false" ht="12.8" hidden="false" customHeight="false" outlineLevel="0" collapsed="false">
      <c r="C54" s="110"/>
      <c r="D54" s="110"/>
      <c r="E54" s="110"/>
      <c r="F54" s="110" t="s">
        <v>141</v>
      </c>
      <c r="G54" s="110"/>
      <c r="H54" s="110"/>
      <c r="I54" s="110"/>
      <c r="J54" s="110"/>
    </row>
    <row r="55" customFormat="false" ht="12.8" hidden="false" customHeight="false" outlineLevel="0" collapsed="false">
      <c r="C55" s="111" t="s">
        <v>142</v>
      </c>
      <c r="D55" s="111"/>
      <c r="E55" s="111"/>
      <c r="F55" s="111"/>
      <c r="G55" s="111"/>
      <c r="H55" s="111"/>
      <c r="I55" s="110"/>
      <c r="J55" s="111" t="s">
        <v>143</v>
      </c>
      <c r="K55" s="111"/>
      <c r="L55" s="111"/>
      <c r="M55" s="111"/>
      <c r="N55" s="111"/>
      <c r="O55" s="111"/>
      <c r="P55" s="111"/>
    </row>
    <row r="56" customFormat="false" ht="12.8" hidden="false" customHeight="false" outlineLevel="0" collapsed="false">
      <c r="B56" s="112"/>
      <c r="C56" s="113" t="s">
        <v>144</v>
      </c>
      <c r="D56" s="113"/>
      <c r="E56" s="113"/>
      <c r="F56" s="113"/>
      <c r="G56" s="113"/>
      <c r="H56" s="113"/>
      <c r="I56" s="113"/>
      <c r="J56" s="113"/>
      <c r="K56" s="114"/>
      <c r="L56" s="114" t="s">
        <v>145</v>
      </c>
      <c r="M56" s="114"/>
      <c r="N56" s="114"/>
      <c r="O56" s="114"/>
      <c r="P56" s="114"/>
      <c r="Q56" s="114"/>
      <c r="R56" s="114"/>
    </row>
    <row r="57" customFormat="false" ht="12.8" hidden="false" customHeight="false" outlineLevel="0" collapsed="false">
      <c r="B57" s="112"/>
      <c r="C57" s="115" t="s">
        <v>146</v>
      </c>
      <c r="D57" s="116" t="s">
        <v>147</v>
      </c>
      <c r="E57" s="115" t="s">
        <v>148</v>
      </c>
      <c r="F57" s="116" t="s">
        <v>149</v>
      </c>
      <c r="G57" s="115" t="s">
        <v>150</v>
      </c>
      <c r="H57" s="116" t="s">
        <v>151</v>
      </c>
      <c r="I57" s="115" t="s">
        <v>152</v>
      </c>
      <c r="J57" s="116" t="s">
        <v>153</v>
      </c>
      <c r="K57" s="116" t="s">
        <v>154</v>
      </c>
      <c r="L57" s="117" t="s">
        <v>155</v>
      </c>
      <c r="M57" s="116" t="s">
        <v>156</v>
      </c>
      <c r="N57" s="117" t="s">
        <v>157</v>
      </c>
      <c r="O57" s="116" t="s">
        <v>158</v>
      </c>
      <c r="P57" s="117" t="s">
        <v>159</v>
      </c>
      <c r="Q57" s="116" t="s">
        <v>160</v>
      </c>
      <c r="R57" s="117" t="s">
        <v>161</v>
      </c>
    </row>
    <row r="58" customFormat="false" ht="12.8" hidden="false" customHeight="false" outlineLevel="0" collapsed="false">
      <c r="B58" s="116" t="n">
        <v>1993</v>
      </c>
      <c r="C58" s="118" t="n">
        <v>853307.6</v>
      </c>
      <c r="D58" s="116"/>
      <c r="E58" s="116"/>
      <c r="F58" s="119"/>
      <c r="G58" s="116"/>
      <c r="H58" s="118"/>
      <c r="I58" s="118" t="n">
        <v>3015865.81949566</v>
      </c>
      <c r="J58" s="118"/>
      <c r="K58" s="120" t="n">
        <v>352371.13373</v>
      </c>
      <c r="L58" s="120"/>
      <c r="M58" s="120" t="n">
        <v>1036245.35282</v>
      </c>
      <c r="N58" s="120" t="n">
        <v>214541.63623</v>
      </c>
      <c r="O58" s="120" t="n">
        <v>0</v>
      </c>
      <c r="P58" s="120"/>
      <c r="Q58" s="120"/>
      <c r="R58" s="120"/>
    </row>
    <row r="59" customFormat="false" ht="12.8" hidden="false" customHeight="false" outlineLevel="0" collapsed="false">
      <c r="B59" s="112" t="n">
        <v>1994</v>
      </c>
      <c r="C59" s="121" t="n">
        <v>1164662.22</v>
      </c>
      <c r="D59" s="122"/>
      <c r="E59" s="122"/>
      <c r="F59" s="122"/>
      <c r="G59" s="122"/>
      <c r="H59" s="121"/>
      <c r="I59" s="121" t="n">
        <v>3226509.52498154</v>
      </c>
      <c r="J59" s="121"/>
      <c r="K59" s="118" t="n">
        <v>293763.12069</v>
      </c>
      <c r="L59" s="118"/>
      <c r="M59" s="118" t="n">
        <v>1287640.9398</v>
      </c>
      <c r="N59" s="118" t="n">
        <v>456594.30016</v>
      </c>
      <c r="O59" s="118" t="n">
        <v>0</v>
      </c>
      <c r="P59" s="118"/>
      <c r="Q59" s="118"/>
      <c r="R59" s="118"/>
    </row>
    <row r="60" customFormat="false" ht="12.8" hidden="false" customHeight="false" outlineLevel="0" collapsed="false">
      <c r="B60" s="112" t="n">
        <v>1995</v>
      </c>
      <c r="C60" s="118" t="n">
        <v>1243225.6</v>
      </c>
      <c r="D60" s="116"/>
      <c r="E60" s="116"/>
      <c r="F60" s="116"/>
      <c r="G60" s="116"/>
      <c r="H60" s="118"/>
      <c r="I60" s="118" t="n">
        <v>2990988.48141767</v>
      </c>
      <c r="J60" s="118"/>
      <c r="K60" s="120" t="n">
        <v>296927.9492</v>
      </c>
      <c r="L60" s="120"/>
      <c r="M60" s="120" t="n">
        <v>1187925.9343</v>
      </c>
      <c r="N60" s="120" t="n">
        <v>524982.07006</v>
      </c>
      <c r="O60" s="120" t="n">
        <v>0</v>
      </c>
      <c r="P60" s="120"/>
      <c r="Q60" s="120"/>
      <c r="R60" s="120"/>
    </row>
    <row r="61" customFormat="false" ht="12.8" hidden="false" customHeight="false" outlineLevel="0" collapsed="false">
      <c r="B61" s="112" t="n">
        <v>1996</v>
      </c>
      <c r="C61" s="121" t="n">
        <v>1456325.4</v>
      </c>
      <c r="D61" s="121"/>
      <c r="E61" s="122" t="n">
        <v>1903838.651715</v>
      </c>
      <c r="F61" s="121" t="n">
        <v>2338287</v>
      </c>
      <c r="G61" s="122" t="n">
        <v>172304</v>
      </c>
      <c r="H61" s="121"/>
      <c r="I61" s="121" t="n">
        <v>3231346.71425055</v>
      </c>
      <c r="J61" s="121" t="n">
        <v>516954.41</v>
      </c>
      <c r="K61" s="118" t="n">
        <v>330883.704</v>
      </c>
      <c r="L61" s="118"/>
      <c r="M61" s="118" t="n">
        <v>1011324.76855</v>
      </c>
      <c r="N61" s="118" t="n">
        <v>1019118.98165</v>
      </c>
      <c r="O61" s="118" t="n">
        <v>0</v>
      </c>
      <c r="P61" s="118"/>
      <c r="Q61" s="118"/>
      <c r="R61" s="118"/>
    </row>
    <row r="62" customFormat="false" ht="12.8" hidden="false" customHeight="false" outlineLevel="0" collapsed="false">
      <c r="B62" s="112" t="n">
        <v>1997</v>
      </c>
      <c r="C62" s="118" t="n">
        <v>1669177.74063</v>
      </c>
      <c r="D62" s="118"/>
      <c r="E62" s="116" t="n">
        <v>2043538.989492</v>
      </c>
      <c r="F62" s="118" t="n">
        <v>3917421</v>
      </c>
      <c r="G62" s="116" t="n">
        <v>193825</v>
      </c>
      <c r="H62" s="118"/>
      <c r="I62" s="118" t="n">
        <v>3598188.08761998</v>
      </c>
      <c r="J62" s="118" t="n">
        <v>1986806.99</v>
      </c>
      <c r="K62" s="120" t="n">
        <v>246102.79437</v>
      </c>
      <c r="L62" s="120"/>
      <c r="M62" s="120" t="n">
        <v>1102667.44057</v>
      </c>
      <c r="N62" s="120" t="n">
        <v>1011029.82583</v>
      </c>
      <c r="O62" s="120" t="n">
        <v>0</v>
      </c>
      <c r="P62" s="120"/>
      <c r="Q62" s="120"/>
      <c r="R62" s="120"/>
    </row>
    <row r="63" customFormat="false" ht="12.8" hidden="false" customHeight="false" outlineLevel="0" collapsed="false">
      <c r="B63" s="112" t="n">
        <v>1998</v>
      </c>
      <c r="C63" s="121" t="n">
        <v>1902253.64072</v>
      </c>
      <c r="D63" s="121" t="n">
        <v>43509.9</v>
      </c>
      <c r="E63" s="122" t="n">
        <v>2097707.449838</v>
      </c>
      <c r="F63" s="121" t="n">
        <v>3692434</v>
      </c>
      <c r="G63" s="122" t="n">
        <v>197766</v>
      </c>
      <c r="H63" s="121"/>
      <c r="I63" s="121" t="n">
        <v>3797640.46271228</v>
      </c>
      <c r="J63" s="121" t="n">
        <v>1855405.55</v>
      </c>
      <c r="K63" s="118" t="n">
        <v>231684.89787</v>
      </c>
      <c r="L63" s="118"/>
      <c r="M63" s="118" t="n">
        <v>1323795.24164</v>
      </c>
      <c r="N63" s="118" t="n">
        <v>1121821.99199</v>
      </c>
      <c r="O63" s="118" t="n">
        <v>0</v>
      </c>
      <c r="P63" s="118"/>
      <c r="Q63" s="118"/>
      <c r="R63" s="118"/>
    </row>
    <row r="64" customFormat="false" ht="12.8" hidden="false" customHeight="false" outlineLevel="0" collapsed="false">
      <c r="B64" s="112" t="n">
        <v>1999</v>
      </c>
      <c r="C64" s="118" t="n">
        <v>1850960.88511</v>
      </c>
      <c r="D64" s="118" t="n">
        <v>193381.3</v>
      </c>
      <c r="E64" s="116" t="n">
        <v>1876157.764481</v>
      </c>
      <c r="F64" s="118" t="n">
        <v>3587875</v>
      </c>
      <c r="G64" s="116" t="n">
        <v>196994</v>
      </c>
      <c r="H64" s="118"/>
      <c r="I64" s="118" t="n">
        <v>3702544.47452621</v>
      </c>
      <c r="J64" s="118" t="n">
        <v>1868434.31</v>
      </c>
      <c r="K64" s="120" t="n">
        <v>239526.32367</v>
      </c>
      <c r="L64" s="120"/>
      <c r="M64" s="120" t="n">
        <v>1408351.81663</v>
      </c>
      <c r="N64" s="120" t="n">
        <v>1053075.5174</v>
      </c>
      <c r="O64" s="120" t="n">
        <v>0</v>
      </c>
      <c r="P64" s="120"/>
      <c r="Q64" s="120"/>
      <c r="R64" s="120"/>
    </row>
    <row r="65" customFormat="false" ht="12.8" hidden="false" customHeight="false" outlineLevel="0" collapsed="false">
      <c r="B65" s="112" t="n">
        <v>2000</v>
      </c>
      <c r="C65" s="121" t="n">
        <v>2095954.20594</v>
      </c>
      <c r="D65" s="121" t="n">
        <v>225126.798267</v>
      </c>
      <c r="E65" s="122" t="n">
        <v>1959837.85384788</v>
      </c>
      <c r="F65" s="121" t="n">
        <v>3478201</v>
      </c>
      <c r="G65" s="122" t="n">
        <v>487254.75526</v>
      </c>
      <c r="H65" s="121"/>
      <c r="I65" s="121" t="n">
        <v>3765213.6844696</v>
      </c>
      <c r="J65" s="121" t="n">
        <v>1776845.4022295</v>
      </c>
      <c r="K65" s="118" t="n">
        <v>215402.99416</v>
      </c>
      <c r="L65" s="118"/>
      <c r="M65" s="118" t="n">
        <v>1300825.33734</v>
      </c>
      <c r="N65" s="118" t="n">
        <v>1093248.25442</v>
      </c>
      <c r="O65" s="118" t="n">
        <v>0</v>
      </c>
      <c r="P65" s="118"/>
      <c r="Q65" s="118"/>
      <c r="R65" s="118"/>
    </row>
    <row r="66" customFormat="false" ht="12.8" hidden="false" customHeight="false" outlineLevel="0" collapsed="false">
      <c r="B66" s="112" t="n">
        <v>2001</v>
      </c>
      <c r="C66" s="118" t="n">
        <v>1994592.07047</v>
      </c>
      <c r="D66" s="118" t="n">
        <v>213002.63159</v>
      </c>
      <c r="E66" s="116" t="n">
        <v>1582734.84789566</v>
      </c>
      <c r="F66" s="118" t="n">
        <v>3419627</v>
      </c>
      <c r="G66" s="116" t="n">
        <v>225853.29969</v>
      </c>
      <c r="H66" s="118" t="n">
        <v>2933082</v>
      </c>
      <c r="I66" s="118" t="n">
        <v>3343942.45631307</v>
      </c>
      <c r="J66" s="118" t="n">
        <v>1739519.1815753</v>
      </c>
      <c r="K66" s="120" t="n">
        <v>184976.21637</v>
      </c>
      <c r="L66" s="120"/>
      <c r="M66" s="120" t="n">
        <v>1232567.64749</v>
      </c>
      <c r="N66" s="120" t="n">
        <v>1053013.16575</v>
      </c>
      <c r="O66" s="120" t="n">
        <v>0</v>
      </c>
      <c r="P66" s="120"/>
      <c r="Q66" s="120"/>
      <c r="R66" s="120"/>
    </row>
    <row r="67" customFormat="false" ht="12.8" hidden="false" customHeight="false" outlineLevel="0" collapsed="false">
      <c r="B67" s="112" t="n">
        <v>2002</v>
      </c>
      <c r="C67" s="121" t="n">
        <v>1721480.99196</v>
      </c>
      <c r="D67" s="121" t="n">
        <v>161900.70904</v>
      </c>
      <c r="E67" s="122" t="n">
        <v>1571513.88819431</v>
      </c>
      <c r="F67" s="121" t="n">
        <v>4483171</v>
      </c>
      <c r="G67" s="122" t="n">
        <v>217634.09198</v>
      </c>
      <c r="H67" s="121" t="n">
        <v>4857335</v>
      </c>
      <c r="I67" s="121" t="n">
        <v>3012321.73270982</v>
      </c>
      <c r="J67" s="121" t="n">
        <v>1808967.1664198</v>
      </c>
      <c r="K67" s="118" t="n">
        <v>210715.14495</v>
      </c>
      <c r="L67" s="118"/>
      <c r="M67" s="118" t="n">
        <v>1228490.33447</v>
      </c>
      <c r="N67" s="118" t="n">
        <v>896657.02276</v>
      </c>
      <c r="O67" s="118" t="n">
        <v>0</v>
      </c>
      <c r="P67" s="118"/>
      <c r="Q67" s="118"/>
      <c r="R67" s="118"/>
    </row>
    <row r="68" customFormat="false" ht="12.8" hidden="false" customHeight="false" outlineLevel="0" collapsed="false">
      <c r="B68" s="112" t="n">
        <v>2003</v>
      </c>
      <c r="C68" s="118" t="n">
        <v>2926862.80533</v>
      </c>
      <c r="D68" s="118" t="n">
        <v>206266.978848</v>
      </c>
      <c r="E68" s="116" t="n">
        <v>2159757.59570741</v>
      </c>
      <c r="F68" s="118" t="n">
        <v>4973177</v>
      </c>
      <c r="G68" s="116" t="n">
        <v>256304.73254</v>
      </c>
      <c r="H68" s="118" t="n">
        <v>5900237</v>
      </c>
      <c r="I68" s="118" t="n">
        <v>4436735.16197493</v>
      </c>
      <c r="J68" s="118" t="n">
        <v>1866693.826383</v>
      </c>
      <c r="K68" s="120" t="n">
        <v>256579.96757</v>
      </c>
      <c r="L68" s="120"/>
      <c r="M68" s="120" t="n">
        <v>1474636.94382</v>
      </c>
      <c r="N68" s="120" t="n">
        <v>1080109.03364</v>
      </c>
      <c r="O68" s="120" t="n">
        <v>0</v>
      </c>
      <c r="P68" s="120"/>
      <c r="Q68" s="120"/>
      <c r="R68" s="120"/>
    </row>
    <row r="69" customFormat="false" ht="12.8" hidden="false" customHeight="false" outlineLevel="0" collapsed="false">
      <c r="B69" s="112" t="n">
        <v>2004</v>
      </c>
      <c r="C69" s="121" t="n">
        <v>4445674.9968</v>
      </c>
      <c r="D69" s="121" t="n">
        <v>319188.208521</v>
      </c>
      <c r="E69" s="122" t="n">
        <v>3193816.385506</v>
      </c>
      <c r="F69" s="121" t="n">
        <v>5378515</v>
      </c>
      <c r="G69" s="122" t="n">
        <v>343399.86403</v>
      </c>
      <c r="H69" s="121" t="n">
        <v>7681862</v>
      </c>
      <c r="I69" s="121" t="n">
        <v>6613425.98806711</v>
      </c>
      <c r="J69" s="121" t="n">
        <v>2024594.8909331</v>
      </c>
      <c r="K69" s="118" t="n">
        <v>292385.97512</v>
      </c>
      <c r="L69" s="118"/>
      <c r="M69" s="118" t="n">
        <v>1469347.76251</v>
      </c>
      <c r="N69" s="118" t="n">
        <v>1558850.89528</v>
      </c>
      <c r="O69" s="118" t="n">
        <v>0</v>
      </c>
      <c r="P69" s="118"/>
      <c r="Q69" s="118"/>
      <c r="R69" s="118"/>
    </row>
    <row r="70" customFormat="false" ht="12.8" hidden="false" customHeight="false" outlineLevel="0" collapsed="false">
      <c r="B70" s="112" t="n">
        <v>2005</v>
      </c>
      <c r="C70" s="118" t="n">
        <v>5603319.4768</v>
      </c>
      <c r="D70" s="118" t="n">
        <v>414100.619296</v>
      </c>
      <c r="E70" s="116" t="n">
        <v>3799668.14863337</v>
      </c>
      <c r="F70" s="118" t="n">
        <v>6017379</v>
      </c>
      <c r="G70" s="116" t="n">
        <v>392086.011</v>
      </c>
      <c r="H70" s="118" t="n">
        <v>9434291</v>
      </c>
      <c r="I70" s="118" t="n">
        <v>8146311.50442478</v>
      </c>
      <c r="J70" s="118" t="n">
        <v>2283146.7197573</v>
      </c>
      <c r="K70" s="120" t="n">
        <v>443286.29688</v>
      </c>
      <c r="L70" s="120"/>
      <c r="M70" s="120" t="n">
        <v>1538056.66477</v>
      </c>
      <c r="N70" s="120" t="n">
        <v>1940345.98108</v>
      </c>
      <c r="O70" s="120" t="n">
        <v>0</v>
      </c>
      <c r="P70" s="120"/>
      <c r="Q70" s="120"/>
      <c r="R70" s="120"/>
    </row>
    <row r="71" customFormat="false" ht="12.8" hidden="false" customHeight="false" outlineLevel="0" collapsed="false">
      <c r="B71" s="112" t="n">
        <v>2006</v>
      </c>
      <c r="C71" s="121" t="n">
        <v>6733513.05459</v>
      </c>
      <c r="D71" s="121" t="n">
        <v>463050.868035</v>
      </c>
      <c r="E71" s="122" t="n">
        <v>4856595.57018673</v>
      </c>
      <c r="F71" s="121" t="n">
        <v>6572626</v>
      </c>
      <c r="G71" s="122" t="n">
        <v>398243.52609</v>
      </c>
      <c r="H71" s="121" t="n">
        <v>11685685</v>
      </c>
      <c r="I71" s="121" t="n">
        <v>10103645.4250591</v>
      </c>
      <c r="J71" s="121" t="n">
        <v>2437923.9389405</v>
      </c>
      <c r="K71" s="118" t="n">
        <v>596706.40429</v>
      </c>
      <c r="L71" s="118"/>
      <c r="M71" s="118" t="n">
        <v>1685933.6627</v>
      </c>
      <c r="N71" s="118" t="n">
        <v>2798293.27906</v>
      </c>
      <c r="O71" s="118" t="n">
        <v>0</v>
      </c>
      <c r="P71" s="118"/>
      <c r="Q71" s="118"/>
      <c r="R71" s="118"/>
    </row>
    <row r="72" customFormat="false" ht="12.8" hidden="false" customHeight="false" outlineLevel="0" collapsed="false">
      <c r="B72" s="112" t="n">
        <v>2007</v>
      </c>
      <c r="C72" s="118" t="n">
        <v>8488745.60076</v>
      </c>
      <c r="D72" s="118" t="n">
        <v>525160.252624</v>
      </c>
      <c r="E72" s="116" t="n">
        <v>6461394.65383149</v>
      </c>
      <c r="F72" s="118" t="n">
        <v>7465676</v>
      </c>
      <c r="G72" s="116" t="n">
        <v>447075.21997</v>
      </c>
      <c r="H72" s="118" t="n">
        <v>15064961</v>
      </c>
      <c r="I72" s="118" t="n">
        <v>13371549.19129</v>
      </c>
      <c r="J72" s="118" t="n">
        <v>2704319.9941651</v>
      </c>
      <c r="K72" s="120" t="n">
        <v>838168.47267</v>
      </c>
      <c r="L72" s="120"/>
      <c r="M72" s="120" t="n">
        <v>2059936.26201</v>
      </c>
      <c r="N72" s="120" t="n">
        <v>4169261.10058</v>
      </c>
      <c r="O72" s="120" t="n">
        <v>0</v>
      </c>
      <c r="P72" s="120"/>
      <c r="Q72" s="120"/>
      <c r="R72" s="120"/>
    </row>
    <row r="73" customFormat="false" ht="12.8" hidden="false" customHeight="false" outlineLevel="0" collapsed="false">
      <c r="B73" s="112" t="n">
        <v>2008</v>
      </c>
      <c r="C73" s="121" t="n">
        <v>10735671.1304</v>
      </c>
      <c r="D73" s="121" t="n">
        <v>710091.538779</v>
      </c>
      <c r="E73" s="122" t="n">
        <v>8271840.77363275</v>
      </c>
      <c r="F73" s="121" t="n">
        <v>9693850</v>
      </c>
      <c r="G73" s="122" t="n">
        <v>555098.17588</v>
      </c>
      <c r="H73" s="121" t="n">
        <v>19495157</v>
      </c>
      <c r="I73" s="121" t="n">
        <v>16753835.7595</v>
      </c>
      <c r="J73" s="121" t="n">
        <v>3269922.0771961</v>
      </c>
      <c r="K73" s="118" t="n">
        <v>1265908.80827</v>
      </c>
      <c r="L73" s="118"/>
      <c r="M73" s="118" t="n">
        <v>2527385.48547</v>
      </c>
      <c r="N73" s="118" t="n">
        <v>6157865.94606</v>
      </c>
      <c r="O73" s="118" t="n">
        <v>1341518.04191</v>
      </c>
      <c r="P73" s="118"/>
      <c r="Q73" s="118"/>
      <c r="R73" s="118"/>
    </row>
    <row r="74" customFormat="false" ht="12.8" hidden="false" customHeight="false" outlineLevel="0" collapsed="false">
      <c r="B74" s="112" t="n">
        <v>2009</v>
      </c>
      <c r="C74" s="118" t="n">
        <v>11102856.8612</v>
      </c>
      <c r="D74" s="118" t="n">
        <v>900098.5</v>
      </c>
      <c r="E74" s="116" t="n">
        <v>9009731.229499</v>
      </c>
      <c r="F74" s="118" t="n">
        <v>11593279</v>
      </c>
      <c r="G74" s="116" t="n">
        <v>658385</v>
      </c>
      <c r="H74" s="118" t="n">
        <v>20561471</v>
      </c>
      <c r="I74" s="118" t="n">
        <v>18241431.1264</v>
      </c>
      <c r="J74" s="118" t="n">
        <v>3806449.67</v>
      </c>
      <c r="K74" s="120" t="n">
        <v>2218502.32568</v>
      </c>
      <c r="L74" s="120"/>
      <c r="M74" s="120" t="n">
        <v>3449309.24374</v>
      </c>
      <c r="N74" s="120" t="n">
        <v>8571574.85123</v>
      </c>
      <c r="O74" s="120" t="n">
        <v>2090315.13795</v>
      </c>
      <c r="P74" s="120"/>
      <c r="Q74" s="120"/>
      <c r="R74" s="120"/>
    </row>
    <row r="75" customFormat="false" ht="12.8" hidden="false" customHeight="false" outlineLevel="0" collapsed="false">
      <c r="B75" s="112" t="n">
        <v>2010</v>
      </c>
      <c r="C75" s="121" t="n">
        <v>15263717.30188</v>
      </c>
      <c r="D75" s="121" t="n">
        <v>1463000</v>
      </c>
      <c r="E75" s="122" t="n">
        <v>11741500</v>
      </c>
      <c r="F75" s="121" t="n">
        <v>15269008</v>
      </c>
      <c r="G75" s="122" t="n">
        <v>771500</v>
      </c>
      <c r="H75" s="121" t="n">
        <v>26884733</v>
      </c>
      <c r="I75" s="121" t="n">
        <v>24500782.05837</v>
      </c>
      <c r="J75" s="121" t="n">
        <v>4960800</v>
      </c>
      <c r="K75" s="118" t="n">
        <v>3204177.57701</v>
      </c>
      <c r="L75" s="118"/>
      <c r="M75" s="118" t="n">
        <v>4575635.74562</v>
      </c>
      <c r="N75" s="118" t="n">
        <v>11981071.62296</v>
      </c>
      <c r="O75" s="118" t="n">
        <v>2146300</v>
      </c>
      <c r="P75" s="118"/>
      <c r="Q75" s="118"/>
      <c r="R75" s="118"/>
    </row>
    <row r="76" customFormat="false" ht="12.8" hidden="false" customHeight="false" outlineLevel="0" collapsed="false">
      <c r="B76" s="112" t="n">
        <v>2011</v>
      </c>
      <c r="C76" s="118" t="n">
        <v>21562243.17099</v>
      </c>
      <c r="D76" s="118" t="n">
        <v>2085600</v>
      </c>
      <c r="E76" s="116" t="n">
        <v>15229500</v>
      </c>
      <c r="F76" s="118" t="n">
        <v>18131477</v>
      </c>
      <c r="G76" s="116" t="n">
        <v>1013100</v>
      </c>
      <c r="H76" s="118" t="n">
        <v>36179425</v>
      </c>
      <c r="I76" s="118" t="n">
        <v>32436095.45798</v>
      </c>
      <c r="J76" s="118" t="n">
        <v>5715000</v>
      </c>
      <c r="K76" s="120" t="n">
        <v>4769282.46596</v>
      </c>
      <c r="L76" s="120" t="n">
        <v>729678.74661</v>
      </c>
      <c r="M76" s="120" t="n">
        <v>5370180.45524</v>
      </c>
      <c r="N76" s="120" t="n">
        <v>17562855.03792</v>
      </c>
      <c r="O76" s="120" t="n">
        <v>2247300</v>
      </c>
      <c r="P76" s="120"/>
      <c r="Q76" s="120" t="n">
        <v>716700</v>
      </c>
      <c r="R76" s="120"/>
    </row>
    <row r="77" customFormat="false" ht="12.8" hidden="false" customHeight="false" outlineLevel="0" collapsed="false">
      <c r="B77" s="112" t="n">
        <v>2012</v>
      </c>
      <c r="C77" s="121" t="n">
        <v>27594331.3664</v>
      </c>
      <c r="D77" s="121" t="n">
        <v>2672800</v>
      </c>
      <c r="E77" s="122" t="n">
        <v>19313800</v>
      </c>
      <c r="F77" s="121" t="n">
        <v>25785407</v>
      </c>
      <c r="G77" s="122" t="n">
        <v>1229100</v>
      </c>
      <c r="H77" s="121" t="n">
        <v>43931228</v>
      </c>
      <c r="I77" s="121" t="n">
        <v>41041468.20529</v>
      </c>
      <c r="J77" s="121" t="n">
        <v>8238600</v>
      </c>
      <c r="K77" s="118" t="n">
        <v>6238307.1858</v>
      </c>
      <c r="L77" s="118" t="n">
        <v>953762.92164</v>
      </c>
      <c r="M77" s="118" t="n">
        <v>6683313.77334</v>
      </c>
      <c r="N77" s="118" t="n">
        <v>26606758.85089</v>
      </c>
      <c r="O77" s="118" t="n">
        <v>3258800</v>
      </c>
      <c r="P77" s="118"/>
      <c r="Q77" s="118" t="n">
        <v>0</v>
      </c>
      <c r="R77" s="118"/>
    </row>
    <row r="78" customFormat="false" ht="12.8" hidden="false" customHeight="false" outlineLevel="0" collapsed="false">
      <c r="B78" s="112" t="n">
        <v>2013</v>
      </c>
      <c r="C78" s="118" t="n">
        <v>36576358.35</v>
      </c>
      <c r="D78" s="118" t="n">
        <v>3099000</v>
      </c>
      <c r="E78" s="116" t="n">
        <v>24906800</v>
      </c>
      <c r="F78" s="118" t="n">
        <v>31010317</v>
      </c>
      <c r="G78" s="116" t="n">
        <v>1332400</v>
      </c>
      <c r="H78" s="118" t="n">
        <v>56514839</v>
      </c>
      <c r="I78" s="118" t="n">
        <v>53287660.80492</v>
      </c>
      <c r="J78" s="118" t="n">
        <v>8682000</v>
      </c>
      <c r="K78" s="120" t="n">
        <v>7042799.31211</v>
      </c>
      <c r="L78" s="120" t="n">
        <v>1253574.1296</v>
      </c>
      <c r="M78" s="120" t="n">
        <v>8856389.21015</v>
      </c>
      <c r="N78" s="120" t="n">
        <v>36122011.13802</v>
      </c>
      <c r="O78" s="120" t="n">
        <v>5590600</v>
      </c>
      <c r="P78" s="120"/>
      <c r="Q78" s="120" t="n">
        <v>0</v>
      </c>
      <c r="R78" s="120"/>
    </row>
    <row r="79" customFormat="false" ht="12.8" hidden="false" customHeight="false" outlineLevel="0" collapsed="false">
      <c r="B79" s="112" t="n">
        <v>2014</v>
      </c>
      <c r="C79" s="121" t="n">
        <v>53294684.66403</v>
      </c>
      <c r="D79" s="121" t="n">
        <v>2940800</v>
      </c>
      <c r="E79" s="122" t="n">
        <v>32721600</v>
      </c>
      <c r="F79" s="121" t="n">
        <v>44490091</v>
      </c>
      <c r="G79" s="122" t="n">
        <v>1984900</v>
      </c>
      <c r="H79" s="121" t="n">
        <v>76739818</v>
      </c>
      <c r="I79" s="121" t="n">
        <v>72676066.20744</v>
      </c>
      <c r="J79" s="121" t="n">
        <v>12167700</v>
      </c>
      <c r="K79" s="118" t="n">
        <v>9516808.09741</v>
      </c>
      <c r="L79" s="118" t="n">
        <v>1610245.75254</v>
      </c>
      <c r="M79" s="118" t="n">
        <v>11872462.07607</v>
      </c>
      <c r="N79" s="118" t="n">
        <v>49042610.26827</v>
      </c>
      <c r="O79" s="118" t="n">
        <v>8266200</v>
      </c>
      <c r="P79" s="118"/>
      <c r="Q79" s="118" t="n">
        <v>0</v>
      </c>
      <c r="R79" s="118"/>
    </row>
    <row r="80" customFormat="false" ht="12.8" hidden="false" customHeight="false" outlineLevel="0" collapsed="false">
      <c r="B80" s="112" t="n">
        <v>2015</v>
      </c>
      <c r="C80" s="118" t="n">
        <v>75797809.1</v>
      </c>
      <c r="D80" s="118" t="n">
        <v>3969300</v>
      </c>
      <c r="E80" s="123" t="n">
        <v>43272400</v>
      </c>
      <c r="F80" s="118" t="n">
        <v>56478261</v>
      </c>
      <c r="G80" s="116" t="n">
        <v>2916400</v>
      </c>
      <c r="H80" s="118" t="n">
        <v>97479599</v>
      </c>
      <c r="I80" s="118" t="n">
        <v>95600316.12798</v>
      </c>
      <c r="J80" s="118" t="n">
        <v>14199800</v>
      </c>
      <c r="K80" s="120" t="n">
        <v>12485483.44174</v>
      </c>
      <c r="L80" s="120" t="n">
        <v>2178603.64548</v>
      </c>
      <c r="M80" s="120" t="n">
        <v>16038444.76165</v>
      </c>
      <c r="N80" s="120" t="n">
        <v>68361691.35172</v>
      </c>
      <c r="O80" s="120" t="n">
        <v>10207500</v>
      </c>
      <c r="P80" s="120"/>
      <c r="Q80" s="120" t="n">
        <v>0</v>
      </c>
      <c r="R80" s="120"/>
    </row>
    <row r="81" customFormat="false" ht="12.8" hidden="false" customHeight="false" outlineLevel="0" collapsed="false">
      <c r="B81" s="112" t="n">
        <v>2016</v>
      </c>
      <c r="C81" s="121" t="n">
        <v>86485940.4164</v>
      </c>
      <c r="D81" s="121" t="n">
        <v>4810100</v>
      </c>
      <c r="E81" s="121" t="n">
        <v>58259500</v>
      </c>
      <c r="F81" s="121" t="n">
        <v>75663968</v>
      </c>
      <c r="G81" s="122" t="n">
        <v>4187600</v>
      </c>
      <c r="H81" s="121" t="n">
        <v>131669079</v>
      </c>
      <c r="I81" s="121" t="n">
        <v>126199197.124</v>
      </c>
      <c r="J81" s="121" t="n">
        <v>19962000</v>
      </c>
      <c r="K81" s="118" t="n">
        <v>14554479.38537</v>
      </c>
      <c r="L81" s="118" t="n">
        <v>2916910.09244</v>
      </c>
      <c r="M81" s="118" t="n">
        <v>22415518.30814</v>
      </c>
      <c r="N81" s="118" t="n">
        <v>88401916.12013</v>
      </c>
      <c r="O81" s="118" t="n">
        <v>16218300</v>
      </c>
      <c r="P81" s="118"/>
      <c r="Q81" s="118" t="n">
        <v>12099400</v>
      </c>
      <c r="R81" s="118" t="n">
        <v>31300557.6342019</v>
      </c>
    </row>
    <row r="82" customFormat="false" ht="12.8" hidden="false" customHeight="false" outlineLevel="0" collapsed="false">
      <c r="B82" s="124" t="n">
        <v>2017</v>
      </c>
      <c r="C82" s="125" t="n">
        <v>109245834.21693</v>
      </c>
      <c r="D82" s="125" t="n">
        <v>7282225.6</v>
      </c>
      <c r="E82" s="125" t="n">
        <v>74727533.13788</v>
      </c>
      <c r="F82" s="125" t="n">
        <v>102845595</v>
      </c>
      <c r="G82" s="126" t="n">
        <v>5625587</v>
      </c>
      <c r="H82" s="125" t="n">
        <v>172838482</v>
      </c>
      <c r="I82" s="125" t="n">
        <v>166461992.04945</v>
      </c>
      <c r="J82" s="125" t="n">
        <v>29455686.93297</v>
      </c>
      <c r="K82" s="127" t="n">
        <v>18322852.72915</v>
      </c>
      <c r="L82" s="127" t="n">
        <v>5017571.50117</v>
      </c>
      <c r="M82" s="127" t="n">
        <v>30933083.00808</v>
      </c>
      <c r="N82" s="127" t="n">
        <v>104611186.68281</v>
      </c>
      <c r="O82" s="127" t="n">
        <v>18023556.12808</v>
      </c>
      <c r="P82" s="127" t="n">
        <v>9373728.112</v>
      </c>
      <c r="Q82" s="127" t="n">
        <v>10845000</v>
      </c>
      <c r="R82" s="127" t="n">
        <v>77978329.8140266</v>
      </c>
    </row>
    <row r="83" customFormat="false" ht="12.8" hidden="false" customHeight="false" outlineLevel="0" collapsed="false">
      <c r="B83" s="112" t="n">
        <v>2018</v>
      </c>
      <c r="C83" s="128"/>
      <c r="D83" s="128" t="n">
        <v>11016890.5</v>
      </c>
      <c r="E83" s="128" t="n">
        <v>106984441.63282</v>
      </c>
      <c r="F83" s="128" t="n">
        <v>116408746.14157</v>
      </c>
      <c r="G83" s="128" t="n">
        <v>6845924</v>
      </c>
      <c r="H83" s="128" t="n">
        <v>232591321.05233</v>
      </c>
      <c r="I83" s="128" t="n">
        <v>260430300</v>
      </c>
      <c r="J83" s="128" t="n">
        <v>30341077.9158</v>
      </c>
      <c r="K83" s="118" t="n">
        <v>21525462.73405</v>
      </c>
      <c r="L83" s="118" t="n">
        <v>6263843.69233</v>
      </c>
      <c r="M83" s="118" t="n">
        <v>39299818.62715</v>
      </c>
      <c r="N83" s="118" t="n">
        <v>101267287.8766</v>
      </c>
      <c r="O83" s="118" t="n">
        <v>22662949.94606</v>
      </c>
      <c r="P83" s="118" t="n">
        <v>38198551.272</v>
      </c>
      <c r="Q83" s="118" t="n">
        <v>19529500</v>
      </c>
      <c r="R83" s="118" t="n">
        <v>168141700</v>
      </c>
    </row>
    <row r="84" customFormat="false" ht="12.8" hidden="false" customHeight="false" outlineLevel="0" collapsed="false">
      <c r="B84" s="112" t="n">
        <v>2019</v>
      </c>
      <c r="C84" s="125"/>
      <c r="D84" s="125" t="n">
        <v>14165433.64338</v>
      </c>
      <c r="E84" s="125" t="n">
        <v>151152893.48943</v>
      </c>
      <c r="F84" s="125" t="n">
        <v>161666292.57813</v>
      </c>
      <c r="G84" s="125" t="n">
        <v>9268001</v>
      </c>
      <c r="H84" s="125" t="n">
        <v>343312702.70225</v>
      </c>
      <c r="I84" s="125" t="n">
        <v>372410183.4225</v>
      </c>
      <c r="J84" s="125" t="n">
        <v>41698468.8906</v>
      </c>
      <c r="K84" s="129" t="n">
        <v>27068720.54651</v>
      </c>
      <c r="L84" s="129" t="n">
        <v>8542325.81757</v>
      </c>
      <c r="M84" s="129" t="n">
        <v>68320169.71474</v>
      </c>
      <c r="N84" s="129" t="n">
        <v>139790800.5498</v>
      </c>
      <c r="O84" s="129" t="n">
        <v>34713224.42191</v>
      </c>
      <c r="P84" s="129" t="n">
        <v>52849724.776</v>
      </c>
      <c r="Q84" s="129" t="n">
        <v>25059464.64687</v>
      </c>
      <c r="R84" s="129" t="n">
        <v>306424716.35524</v>
      </c>
    </row>
    <row r="85" customFormat="false" ht="12.8" hidden="false" customHeight="false" outlineLevel="0" collapsed="false">
      <c r="B85" s="112" t="n">
        <v>1993</v>
      </c>
      <c r="C85" s="130" t="n">
        <v>0.00360798997870177</v>
      </c>
      <c r="D85" s="130"/>
      <c r="E85" s="130"/>
      <c r="F85" s="130"/>
      <c r="G85" s="130"/>
      <c r="H85" s="130"/>
      <c r="I85" s="130" t="n">
        <v>0.0127518067972787</v>
      </c>
      <c r="J85" s="130" t="n">
        <v>0</v>
      </c>
      <c r="K85" s="131" t="n">
        <v>0.00148990999175634</v>
      </c>
      <c r="L85" s="131"/>
      <c r="M85" s="131" t="n">
        <v>0.00438149484248217</v>
      </c>
      <c r="N85" s="131" t="n">
        <v>0.000907133691920851</v>
      </c>
      <c r="O85" s="131"/>
      <c r="P85" s="131"/>
      <c r="Q85" s="131"/>
      <c r="R85" s="131"/>
    </row>
    <row r="86" customFormat="false" ht="12.8" hidden="false" customHeight="false" outlineLevel="0" collapsed="false">
      <c r="B86" s="112" t="n">
        <v>1994</v>
      </c>
      <c r="C86" s="132" t="n">
        <v>0.00452401493112597</v>
      </c>
      <c r="D86" s="132"/>
      <c r="E86" s="132"/>
      <c r="F86" s="132"/>
      <c r="G86" s="132"/>
      <c r="H86" s="132"/>
      <c r="I86" s="132" t="n">
        <v>0.0125330563795884</v>
      </c>
      <c r="J86" s="132" t="n">
        <v>0</v>
      </c>
      <c r="K86" s="130" t="n">
        <v>0.00114109371918643</v>
      </c>
      <c r="L86" s="130"/>
      <c r="M86" s="130" t="n">
        <v>0.00500171357630564</v>
      </c>
      <c r="N86" s="130" t="n">
        <v>0.00177359529305488</v>
      </c>
      <c r="O86" s="130"/>
      <c r="P86" s="130"/>
      <c r="Q86" s="130"/>
      <c r="R86" s="130"/>
    </row>
    <row r="87" customFormat="false" ht="12.8" hidden="false" customHeight="false" outlineLevel="0" collapsed="false">
      <c r="B87" s="112" t="n">
        <v>1995</v>
      </c>
      <c r="C87" s="130" t="n">
        <v>0.00481810842810914</v>
      </c>
      <c r="D87" s="130"/>
      <c r="E87" s="130"/>
      <c r="F87" s="130"/>
      <c r="G87" s="130"/>
      <c r="H87" s="130"/>
      <c r="I87" s="130" t="n">
        <v>0.011591546064283</v>
      </c>
      <c r="J87" s="130" t="n">
        <v>0</v>
      </c>
      <c r="K87" s="131" t="n">
        <v>0.00115074130920541</v>
      </c>
      <c r="L87" s="131"/>
      <c r="M87" s="131" t="n">
        <v>0.00460379512456971</v>
      </c>
      <c r="N87" s="131" t="n">
        <v>0.00203456278278236</v>
      </c>
      <c r="O87" s="131"/>
      <c r="P87" s="131"/>
      <c r="Q87" s="131"/>
      <c r="R87" s="131"/>
    </row>
    <row r="88" customFormat="false" ht="12.8" hidden="false" customHeight="false" outlineLevel="0" collapsed="false">
      <c r="B88" s="112" t="n">
        <v>1996</v>
      </c>
      <c r="C88" s="132" t="n">
        <v>0.00535119124011765</v>
      </c>
      <c r="D88" s="132"/>
      <c r="E88" s="132" t="n">
        <v>0.00699555519367766</v>
      </c>
      <c r="F88" s="132" t="n">
        <v>0.00859191284535789</v>
      </c>
      <c r="G88" s="132" t="n">
        <v>0.000633122003803018</v>
      </c>
      <c r="H88" s="132"/>
      <c r="I88" s="132" t="n">
        <v>0.0118734138888743</v>
      </c>
      <c r="J88" s="132" t="n">
        <v>0.00189952184472796</v>
      </c>
      <c r="K88" s="130" t="n">
        <v>0.00121581480233915</v>
      </c>
      <c r="L88" s="130"/>
      <c r="M88" s="130" t="n">
        <v>0.00371605977783452</v>
      </c>
      <c r="N88" s="130" t="n">
        <v>0.00374469920475403</v>
      </c>
      <c r="O88" s="130"/>
      <c r="P88" s="130"/>
      <c r="Q88" s="130"/>
      <c r="R88" s="130"/>
    </row>
    <row r="89" customFormat="false" ht="12.8" hidden="false" customHeight="false" outlineLevel="0" collapsed="false">
      <c r="B89" s="112" t="n">
        <v>1997</v>
      </c>
      <c r="C89" s="130" t="n">
        <v>0.00569959755309632</v>
      </c>
      <c r="D89" s="130"/>
      <c r="E89" s="130" t="n">
        <v>0.00697789668568757</v>
      </c>
      <c r="F89" s="130" t="n">
        <v>0.0133764802888043</v>
      </c>
      <c r="G89" s="130" t="n">
        <v>0.000661837543623088</v>
      </c>
      <c r="H89" s="130"/>
      <c r="I89" s="130" t="n">
        <v>0.0122864231415156</v>
      </c>
      <c r="J89" s="130" t="n">
        <v>0.00678417881034325</v>
      </c>
      <c r="K89" s="131" t="n">
        <v>0.000840346028141977</v>
      </c>
      <c r="L89" s="131"/>
      <c r="M89" s="131" t="n">
        <v>0.00376518359499552</v>
      </c>
      <c r="N89" s="131" t="n">
        <v>0.00345227651983493</v>
      </c>
      <c r="O89" s="131"/>
      <c r="P89" s="131"/>
      <c r="Q89" s="131"/>
      <c r="R89" s="131"/>
    </row>
    <row r="90" customFormat="false" ht="12.8" hidden="false" customHeight="false" outlineLevel="0" collapsed="false">
      <c r="B90" s="112" t="n">
        <v>1998</v>
      </c>
      <c r="C90" s="132" t="n">
        <v>0.00636315131456079</v>
      </c>
      <c r="D90" s="132" t="n">
        <v>0.000145543197528915</v>
      </c>
      <c r="E90" s="132" t="n">
        <v>0.00701695590496987</v>
      </c>
      <c r="F90" s="132" t="n">
        <v>0.0123514108518862</v>
      </c>
      <c r="G90" s="132" t="n">
        <v>0.000661539006122823</v>
      </c>
      <c r="H90" s="132"/>
      <c r="I90" s="132" t="n">
        <v>0.0127033327129764</v>
      </c>
      <c r="J90" s="132" t="n">
        <v>0.00620644167097362</v>
      </c>
      <c r="K90" s="130" t="n">
        <v>0.000774999732363437</v>
      </c>
      <c r="L90" s="130"/>
      <c r="M90" s="130" t="n">
        <v>0.0044281736419033</v>
      </c>
      <c r="N90" s="130" t="n">
        <v>0.00375256113602839</v>
      </c>
      <c r="O90" s="130"/>
      <c r="P90" s="130"/>
      <c r="Q90" s="130"/>
      <c r="R90" s="130"/>
    </row>
    <row r="91" customFormat="false" ht="12.8" hidden="false" customHeight="false" outlineLevel="0" collapsed="false">
      <c r="B91" s="112" t="n">
        <v>1999</v>
      </c>
      <c r="C91" s="130" t="n">
        <v>0.00652843236193813</v>
      </c>
      <c r="D91" s="130" t="n">
        <v>0.000682065594832189</v>
      </c>
      <c r="E91" s="130" t="n">
        <v>0.00661730302583426</v>
      </c>
      <c r="F91" s="130" t="n">
        <v>0.0126546160153983</v>
      </c>
      <c r="G91" s="130" t="n">
        <v>0.000694807769874193</v>
      </c>
      <c r="H91" s="130"/>
      <c r="I91" s="130" t="n">
        <v>0.0130590610333592</v>
      </c>
      <c r="J91" s="130" t="n">
        <v>0.00659006201248528</v>
      </c>
      <c r="K91" s="131" t="n">
        <v>0.000844821419816424</v>
      </c>
      <c r="L91" s="131"/>
      <c r="M91" s="131" t="n">
        <v>0.00496732786232554</v>
      </c>
      <c r="N91" s="131" t="n">
        <v>0.00371425044292621</v>
      </c>
      <c r="O91" s="131"/>
      <c r="P91" s="131"/>
      <c r="Q91" s="131"/>
      <c r="R91" s="131"/>
    </row>
    <row r="92" customFormat="false" ht="12.8" hidden="false" customHeight="false" outlineLevel="0" collapsed="false">
      <c r="B92" s="112" t="n">
        <v>2000</v>
      </c>
      <c r="C92" s="132" t="n">
        <v>0.00737482979989829</v>
      </c>
      <c r="D92" s="132" t="n">
        <v>0.000792131724972759</v>
      </c>
      <c r="E92" s="132" t="n">
        <v>0.00689589045722683</v>
      </c>
      <c r="F92" s="132" t="n">
        <v>0.0122384068851027</v>
      </c>
      <c r="G92" s="132" t="n">
        <v>0.00171445582114806</v>
      </c>
      <c r="H92" s="132"/>
      <c r="I92" s="132" t="n">
        <v>0.0132482904466693</v>
      </c>
      <c r="J92" s="132" t="n">
        <v>0.00625201275153695</v>
      </c>
      <c r="K92" s="130" t="n">
        <v>0.000757917523110217</v>
      </c>
      <c r="L92" s="130"/>
      <c r="M92" s="130" t="n">
        <v>0.00457708734050099</v>
      </c>
      <c r="N92" s="130" t="n">
        <v>0.00384670608858436</v>
      </c>
      <c r="O92" s="130"/>
      <c r="P92" s="130"/>
      <c r="Q92" s="130"/>
      <c r="R92" s="130"/>
    </row>
    <row r="93" customFormat="false" ht="12.8" hidden="false" customHeight="false" outlineLevel="0" collapsed="false">
      <c r="B93" s="112" t="n">
        <v>2001</v>
      </c>
      <c r="C93" s="130" t="n">
        <v>0.00742320990503864</v>
      </c>
      <c r="D93" s="130" t="n">
        <v>0.000792725123110313</v>
      </c>
      <c r="E93" s="130" t="n">
        <v>0.00589041397180548</v>
      </c>
      <c r="F93" s="130" t="n">
        <v>0.012726717103591</v>
      </c>
      <c r="G93" s="130" t="n">
        <v>0.000840551046084029</v>
      </c>
      <c r="H93" s="130" t="n">
        <v>0.0109159580432705</v>
      </c>
      <c r="I93" s="130" t="n">
        <v>0.0124450443431941</v>
      </c>
      <c r="J93" s="130" t="n">
        <v>0.006473913242637</v>
      </c>
      <c r="K93" s="131" t="n">
        <v>0.000688420104483218</v>
      </c>
      <c r="L93" s="131"/>
      <c r="M93" s="131" t="n">
        <v>0.00458720783308938</v>
      </c>
      <c r="N93" s="131" t="n">
        <v>0.00391896562603379</v>
      </c>
      <c r="O93" s="131"/>
      <c r="P93" s="131"/>
      <c r="Q93" s="131"/>
      <c r="R93" s="131"/>
    </row>
    <row r="94" customFormat="false" ht="12.8" hidden="false" customHeight="false" outlineLevel="0" collapsed="false">
      <c r="B94" s="112" t="n">
        <v>2002</v>
      </c>
      <c r="C94" s="132" t="n">
        <v>0.00550732676330524</v>
      </c>
      <c r="D94" s="132" t="n">
        <v>0.000517949435432862</v>
      </c>
      <c r="E94" s="132" t="n">
        <v>0.005027555073672</v>
      </c>
      <c r="F94" s="132" t="n">
        <v>0.014342468925354</v>
      </c>
      <c r="G94" s="132" t="n">
        <v>0.000696250533678235</v>
      </c>
      <c r="H94" s="132" t="n">
        <v>0.0155394867377431</v>
      </c>
      <c r="I94" s="132" t="n">
        <v>0.00963695804700716</v>
      </c>
      <c r="J94" s="132" t="n">
        <v>0.00578721074243246</v>
      </c>
      <c r="K94" s="130" t="n">
        <v>0.000674115579920293</v>
      </c>
      <c r="L94" s="130"/>
      <c r="M94" s="130" t="n">
        <v>0.00393016113979006</v>
      </c>
      <c r="N94" s="130" t="n">
        <v>0.00286856679917758</v>
      </c>
      <c r="O94" s="130"/>
      <c r="P94" s="130"/>
      <c r="Q94" s="130"/>
      <c r="R94" s="130"/>
    </row>
    <row r="95" customFormat="false" ht="12.8" hidden="false" customHeight="false" outlineLevel="0" collapsed="false">
      <c r="B95" s="112" t="n">
        <v>2003</v>
      </c>
      <c r="C95" s="130" t="n">
        <v>0.00778608650355386</v>
      </c>
      <c r="D95" s="130" t="n">
        <v>0.000548714663773305</v>
      </c>
      <c r="E95" s="130" t="n">
        <v>0.00574542115068131</v>
      </c>
      <c r="F95" s="130" t="n">
        <v>0.0132297237331965</v>
      </c>
      <c r="G95" s="130" t="n">
        <v>0.000681825883738911</v>
      </c>
      <c r="H95" s="130" t="n">
        <v>0.0156959033371192</v>
      </c>
      <c r="I95" s="130" t="n">
        <v>0.0118026727120887</v>
      </c>
      <c r="J95" s="130" t="n">
        <v>0.00496580829870134</v>
      </c>
      <c r="K95" s="131" t="n">
        <v>0.000682558068297916</v>
      </c>
      <c r="L95" s="131"/>
      <c r="M95" s="131" t="n">
        <v>0.00392285240873266</v>
      </c>
      <c r="N95" s="131" t="n">
        <v>0.00287332305220327</v>
      </c>
      <c r="O95" s="131"/>
      <c r="P95" s="131"/>
      <c r="Q95" s="131"/>
      <c r="R95" s="131"/>
    </row>
    <row r="96" customFormat="false" ht="12.8" hidden="false" customHeight="false" outlineLevel="0" collapsed="false">
      <c r="B96" s="112" t="n">
        <v>2004</v>
      </c>
      <c r="C96" s="132" t="n">
        <v>0.0091641635742257</v>
      </c>
      <c r="D96" s="132" t="n">
        <v>0.000657963741379203</v>
      </c>
      <c r="E96" s="132" t="n">
        <v>0.00658362471478164</v>
      </c>
      <c r="F96" s="132" t="n">
        <v>0.0110870883008554</v>
      </c>
      <c r="G96" s="132" t="n">
        <v>0.000707872826421854</v>
      </c>
      <c r="H96" s="132" t="n">
        <v>0.015835129642473</v>
      </c>
      <c r="I96" s="132" t="n">
        <v>0.0136326919048979</v>
      </c>
      <c r="J96" s="132" t="n">
        <v>0.00417343120345224</v>
      </c>
      <c r="K96" s="130" t="n">
        <v>0.000602714526981359</v>
      </c>
      <c r="L96" s="130"/>
      <c r="M96" s="130" t="n">
        <v>0.00302886361525675</v>
      </c>
      <c r="N96" s="130" t="n">
        <v>0.00321336233585605</v>
      </c>
      <c r="O96" s="130"/>
      <c r="P96" s="130"/>
      <c r="Q96" s="130"/>
      <c r="R96" s="130"/>
    </row>
    <row r="97" customFormat="false" ht="12.8" hidden="false" customHeight="false" outlineLevel="0" collapsed="false">
      <c r="B97" s="112" t="n">
        <v>2005</v>
      </c>
      <c r="C97" s="130" t="n">
        <v>0.00961880222981258</v>
      </c>
      <c r="D97" s="130" t="n">
        <v>0.000710855766254805</v>
      </c>
      <c r="E97" s="130" t="n">
        <v>0.00652260800262184</v>
      </c>
      <c r="F97" s="130" t="n">
        <v>0.0103295874494527</v>
      </c>
      <c r="G97" s="130" t="n">
        <v>0.000673064923836705</v>
      </c>
      <c r="H97" s="130" t="n">
        <v>0.0161951464097716</v>
      </c>
      <c r="I97" s="130" t="n">
        <v>0.0139841677041514</v>
      </c>
      <c r="J97" s="130" t="n">
        <v>0.00391930834033625</v>
      </c>
      <c r="K97" s="131" t="n">
        <v>0.000760956650522766</v>
      </c>
      <c r="L97" s="131"/>
      <c r="M97" s="131" t="n">
        <v>0.00264026760171751</v>
      </c>
      <c r="N97" s="131" t="n">
        <v>0.00333084778169367</v>
      </c>
      <c r="O97" s="131"/>
      <c r="P97" s="131"/>
      <c r="Q97" s="131"/>
      <c r="R97" s="131"/>
    </row>
    <row r="98" customFormat="false" ht="12.8" hidden="false" customHeight="false" outlineLevel="0" collapsed="false">
      <c r="B98" s="112" t="n">
        <v>2006</v>
      </c>
      <c r="C98" s="132" t="n">
        <v>0.00940560535877528</v>
      </c>
      <c r="D98" s="132" t="n">
        <v>0.000646805566494996</v>
      </c>
      <c r="E98" s="132" t="n">
        <v>0.00678386170042615</v>
      </c>
      <c r="F98" s="132" t="n">
        <v>0.00918087272210537</v>
      </c>
      <c r="G98" s="132" t="n">
        <v>0.000556280415991225</v>
      </c>
      <c r="H98" s="132" t="n">
        <v>0.0163229714661409</v>
      </c>
      <c r="I98" s="132" t="n">
        <v>0.0141131235333868</v>
      </c>
      <c r="J98" s="132" t="n">
        <v>0.00340537699689386</v>
      </c>
      <c r="K98" s="130" t="n">
        <v>0.000833500270706357</v>
      </c>
      <c r="L98" s="130"/>
      <c r="M98" s="130" t="n">
        <v>0.00235497081001743</v>
      </c>
      <c r="N98" s="130" t="n">
        <v>0.0039087534319118</v>
      </c>
      <c r="O98" s="130"/>
      <c r="P98" s="130"/>
      <c r="Q98" s="130"/>
      <c r="R98" s="130"/>
    </row>
    <row r="99" customFormat="false" ht="12.8" hidden="false" customHeight="false" outlineLevel="0" collapsed="false">
      <c r="B99" s="112" t="n">
        <v>2007</v>
      </c>
      <c r="C99" s="130" t="n">
        <v>0.00946369367588668</v>
      </c>
      <c r="D99" s="130" t="n">
        <v>0.000585475875391982</v>
      </c>
      <c r="E99" s="130" t="n">
        <v>0.00720349773674433</v>
      </c>
      <c r="F99" s="130" t="n">
        <v>0.00832312264618854</v>
      </c>
      <c r="G99" s="130" t="n">
        <v>0.000498422632844237</v>
      </c>
      <c r="H99" s="130" t="n">
        <v>0.0167951995322389</v>
      </c>
      <c r="I99" s="130" t="n">
        <v>0.0149072962567154</v>
      </c>
      <c r="J99" s="130" t="n">
        <v>0.00301491612895818</v>
      </c>
      <c r="K99" s="131" t="n">
        <v>0.000934433666315139</v>
      </c>
      <c r="L99" s="131"/>
      <c r="M99" s="131" t="n">
        <v>0.00229652373770847</v>
      </c>
      <c r="N99" s="131" t="n">
        <v>0.00464810842100707</v>
      </c>
      <c r="O99" s="131"/>
      <c r="P99" s="131"/>
      <c r="Q99" s="131"/>
      <c r="R99" s="131"/>
    </row>
    <row r="100" customFormat="false" ht="12.8" hidden="false" customHeight="false" outlineLevel="0" collapsed="false">
      <c r="B100" s="112" t="n">
        <v>2008</v>
      </c>
      <c r="C100" s="132" t="n">
        <v>0.00933824001867382</v>
      </c>
      <c r="D100" s="132" t="n">
        <v>0.000617660986798567</v>
      </c>
      <c r="E100" s="132" t="n">
        <v>0.00719511929922144</v>
      </c>
      <c r="F100" s="132" t="n">
        <v>0.00843202971714432</v>
      </c>
      <c r="G100" s="132" t="n">
        <v>0.00048284265951637</v>
      </c>
      <c r="H100" s="132" t="n">
        <v>0.0169575290688833</v>
      </c>
      <c r="I100" s="132" t="n">
        <v>0.0145730376476074</v>
      </c>
      <c r="J100" s="132" t="n">
        <v>0.00284428582324504</v>
      </c>
      <c r="K100" s="130" t="n">
        <v>0.00110112913760037</v>
      </c>
      <c r="L100" s="130"/>
      <c r="M100" s="130" t="n">
        <v>0.00219840306175176</v>
      </c>
      <c r="N100" s="130" t="n">
        <v>0.00535631443145592</v>
      </c>
      <c r="O100" s="130" t="n">
        <v>0.00116689653702816</v>
      </c>
      <c r="P100" s="130"/>
      <c r="Q100" s="130"/>
      <c r="R100" s="130"/>
    </row>
    <row r="101" customFormat="false" ht="12.8" hidden="false" customHeight="false" outlineLevel="0" collapsed="false">
      <c r="B101" s="112" t="n">
        <v>2009</v>
      </c>
      <c r="C101" s="130" t="n">
        <v>0.0088970241644898</v>
      </c>
      <c r="D101" s="130" t="n">
        <v>0.000721273651010169</v>
      </c>
      <c r="E101" s="130" t="n">
        <v>0.00721974510403148</v>
      </c>
      <c r="F101" s="130" t="n">
        <v>0.00929001289471043</v>
      </c>
      <c r="G101" s="130" t="n">
        <v>0.000527581984327637</v>
      </c>
      <c r="H101" s="130" t="n">
        <v>0.0164764714731884</v>
      </c>
      <c r="I101" s="130" t="n">
        <v>0.0146173597980544</v>
      </c>
      <c r="J101" s="130" t="n">
        <v>0.00305021267213239</v>
      </c>
      <c r="K101" s="131" t="n">
        <v>0.00177774684905904</v>
      </c>
      <c r="L101" s="131"/>
      <c r="M101" s="131" t="n">
        <v>0.00276402623901215</v>
      </c>
      <c r="N101" s="131" t="n">
        <v>0.00686863836330536</v>
      </c>
      <c r="O101" s="131" t="n">
        <v>0.00167502693461996</v>
      </c>
      <c r="P101" s="131"/>
      <c r="Q101" s="131"/>
      <c r="R101" s="131"/>
    </row>
    <row r="102" customFormat="false" ht="12.8" hidden="false" customHeight="false" outlineLevel="0" collapsed="false">
      <c r="B102" s="112" t="n">
        <v>2010</v>
      </c>
      <c r="C102" s="132" t="n">
        <v>0.00918548780578398</v>
      </c>
      <c r="D102" s="132" t="n">
        <v>0.000880412575395823</v>
      </c>
      <c r="E102" s="132" t="n">
        <v>0.00706586756938487</v>
      </c>
      <c r="F102" s="132" t="n">
        <v>0.00918867167260385</v>
      </c>
      <c r="G102" s="132" t="n">
        <v>0.000464277718330744</v>
      </c>
      <c r="H102" s="132" t="n">
        <v>0.0161788496372926</v>
      </c>
      <c r="I102" s="132" t="n">
        <v>0.0147442218942046</v>
      </c>
      <c r="J102" s="132" t="n">
        <v>0.0029853388270838</v>
      </c>
      <c r="K102" s="130" t="n">
        <v>0.00192822845700678</v>
      </c>
      <c r="L102" s="130"/>
      <c r="M102" s="130" t="n">
        <v>0.00275355246129494</v>
      </c>
      <c r="N102" s="130" t="n">
        <v>0.00721003836197678</v>
      </c>
      <c r="O102" s="130" t="n">
        <v>0.00129161278918117</v>
      </c>
      <c r="P102" s="130"/>
      <c r="Q102" s="130"/>
      <c r="R102" s="130"/>
    </row>
    <row r="103" customFormat="false" ht="12.8" hidden="false" customHeight="false" outlineLevel="0" collapsed="false">
      <c r="B103" s="112" t="n">
        <v>2011</v>
      </c>
      <c r="C103" s="130" t="n">
        <v>0.00989536698334916</v>
      </c>
      <c r="D103" s="130" t="n">
        <v>0.000957125713536113</v>
      </c>
      <c r="E103" s="130" t="n">
        <v>0.00698913792400184</v>
      </c>
      <c r="F103" s="130" t="n">
        <v>0.00832091621647902</v>
      </c>
      <c r="G103" s="130" t="n">
        <v>0.000464932901986689</v>
      </c>
      <c r="H103" s="130" t="n">
        <v>0.0166034992177078</v>
      </c>
      <c r="I103" s="130" t="n">
        <v>0.0148856065446608</v>
      </c>
      <c r="J103" s="130" t="n">
        <v>0.00262273372308155</v>
      </c>
      <c r="K103" s="131" t="n">
        <v>0.00218872405220907</v>
      </c>
      <c r="L103" s="131" t="n">
        <v>0.000334864926640407</v>
      </c>
      <c r="M103" s="131" t="n">
        <v>0.00246448878022597</v>
      </c>
      <c r="N103" s="131" t="n">
        <v>0.00805996363631593</v>
      </c>
      <c r="O103" s="131" t="n">
        <v>0.00103133324512357</v>
      </c>
      <c r="P103" s="131"/>
      <c r="Q103" s="131" t="n">
        <v>0.000328908706794847</v>
      </c>
      <c r="R103" s="131"/>
    </row>
    <row r="104" customFormat="false" ht="12.8" hidden="false" customHeight="false" outlineLevel="0" collapsed="false">
      <c r="B104" s="112" t="n">
        <v>2012</v>
      </c>
      <c r="C104" s="132" t="n">
        <v>0.0104606643560655</v>
      </c>
      <c r="D104" s="132" t="n">
        <v>0.00101322490187011</v>
      </c>
      <c r="E104" s="132" t="n">
        <v>0.00732161894258414</v>
      </c>
      <c r="F104" s="132" t="n">
        <v>0.00977492385410648</v>
      </c>
      <c r="G104" s="132" t="n">
        <v>0.000465936368934656</v>
      </c>
      <c r="H104" s="132" t="n">
        <v>0.0166537766309987</v>
      </c>
      <c r="I104" s="132" t="n">
        <v>0.0155583049965991</v>
      </c>
      <c r="J104" s="132" t="n">
        <v>0.00312314975925886</v>
      </c>
      <c r="K104" s="130" t="n">
        <v>0.00236486388288229</v>
      </c>
      <c r="L104" s="130" t="n">
        <v>0.000361559541561672</v>
      </c>
      <c r="M104" s="130" t="n">
        <v>0.00253356028964366</v>
      </c>
      <c r="N104" s="130" t="n">
        <v>0.0100862880222144</v>
      </c>
      <c r="O104" s="130" t="n">
        <v>0.00123537014000835</v>
      </c>
      <c r="P104" s="130"/>
      <c r="Q104" s="130" t="n">
        <v>0</v>
      </c>
      <c r="R104" s="130"/>
    </row>
    <row r="105" customFormat="false" ht="12.8" hidden="false" customHeight="false" outlineLevel="0" collapsed="false">
      <c r="B105" s="112" t="n">
        <v>2013</v>
      </c>
      <c r="C105" s="130" t="n">
        <v>0.0109238316835513</v>
      </c>
      <c r="D105" s="130" t="n">
        <v>0.000925541959737644</v>
      </c>
      <c r="E105" s="130" t="n">
        <v>0.0074386216465936</v>
      </c>
      <c r="F105" s="130" t="n">
        <v>0.00926148743732353</v>
      </c>
      <c r="G105" s="130" t="n">
        <v>0.000397932270782329</v>
      </c>
      <c r="H105" s="130" t="n">
        <v>0.0168786236987149</v>
      </c>
      <c r="I105" s="130" t="n">
        <v>0.0159148002617685</v>
      </c>
      <c r="J105" s="130" t="n">
        <v>0.00259295104693199</v>
      </c>
      <c r="K105" s="131" t="n">
        <v>0.00210339021534986</v>
      </c>
      <c r="L105" s="131" t="n">
        <v>0.000374390273180508</v>
      </c>
      <c r="M105" s="131" t="n">
        <v>0.0026450338256733</v>
      </c>
      <c r="N105" s="131" t="n">
        <v>0.0107881371340265</v>
      </c>
      <c r="O105" s="131" t="n">
        <v>0.00166967888999977</v>
      </c>
      <c r="P105" s="131"/>
      <c r="Q105" s="131" t="n">
        <v>0</v>
      </c>
      <c r="R105" s="131"/>
    </row>
    <row r="106" customFormat="false" ht="12.8" hidden="false" customHeight="false" outlineLevel="0" collapsed="false">
      <c r="B106" s="112" t="n">
        <v>2014</v>
      </c>
      <c r="C106" s="132" t="n">
        <v>0.0116387156111073</v>
      </c>
      <c r="D106" s="132" t="n">
        <v>0.000642224174604135</v>
      </c>
      <c r="E106" s="132" t="n">
        <v>0.00714587954016821</v>
      </c>
      <c r="F106" s="132" t="n">
        <v>0.00971593170924165</v>
      </c>
      <c r="G106" s="132" t="n">
        <v>0.000433470744073636</v>
      </c>
      <c r="H106" s="132" t="n">
        <v>0.0167587616547611</v>
      </c>
      <c r="I106" s="132" t="n">
        <v>0.015871302582137</v>
      </c>
      <c r="J106" s="132" t="n">
        <v>0.00265723309620876</v>
      </c>
      <c r="K106" s="130" t="n">
        <v>0.00207832026157001</v>
      </c>
      <c r="L106" s="130" t="n">
        <v>0.000351652186253678</v>
      </c>
      <c r="M106" s="130" t="n">
        <v>0.00259275780648903</v>
      </c>
      <c r="N106" s="130" t="n">
        <v>0.0107101298626129</v>
      </c>
      <c r="O106" s="130" t="n">
        <v>0.00180520724704594</v>
      </c>
      <c r="P106" s="130"/>
      <c r="Q106" s="130" t="n">
        <v>0</v>
      </c>
      <c r="R106" s="130"/>
    </row>
    <row r="107" customFormat="false" ht="12.8" hidden="false" customHeight="false" outlineLevel="0" collapsed="false">
      <c r="B107" s="112" t="n">
        <v>2015</v>
      </c>
      <c r="C107" s="130" t="n">
        <v>0.0127294769340055</v>
      </c>
      <c r="D107" s="130" t="n">
        <v>0.000666603868820108</v>
      </c>
      <c r="E107" s="130" t="n">
        <v>0.00726716278767824</v>
      </c>
      <c r="F107" s="130" t="n">
        <v>0.00948495384244874</v>
      </c>
      <c r="G107" s="130" t="n">
        <v>0.000489779941810133</v>
      </c>
      <c r="H107" s="130" t="n">
        <v>0.0163707146913644</v>
      </c>
      <c r="I107" s="130" t="n">
        <v>0.0160551081025211</v>
      </c>
      <c r="J107" s="130" t="n">
        <v>0.00238471307698379</v>
      </c>
      <c r="K107" s="131" t="n">
        <v>0.00209681091536374</v>
      </c>
      <c r="L107" s="131" t="n">
        <v>0.000365874491397112</v>
      </c>
      <c r="M107" s="131" t="n">
        <v>0.00269349490539226</v>
      </c>
      <c r="N107" s="131" t="n">
        <v>0.0114806560184775</v>
      </c>
      <c r="O107" s="131" t="n">
        <v>0.00171424659032607</v>
      </c>
      <c r="P107" s="131"/>
      <c r="Q107" s="131" t="n">
        <v>0</v>
      </c>
      <c r="R107" s="131" t="n">
        <v>0</v>
      </c>
    </row>
    <row r="108" customFormat="false" ht="12.8" hidden="false" customHeight="false" outlineLevel="0" collapsed="false">
      <c r="B108" s="112" t="n">
        <v>2016</v>
      </c>
      <c r="C108" s="132" t="n">
        <v>0.0105109702628087</v>
      </c>
      <c r="D108" s="132" t="n">
        <v>0.000584590024895527</v>
      </c>
      <c r="E108" s="132" t="n">
        <v>0.00708050197613375</v>
      </c>
      <c r="F108" s="132" t="n">
        <v>0.00919573417118446</v>
      </c>
      <c r="G108" s="132" t="n">
        <v>0.00050893519641016</v>
      </c>
      <c r="H108" s="132" t="n">
        <v>0.0160022515479057</v>
      </c>
      <c r="I108" s="132" t="n">
        <v>0.0153374756841884</v>
      </c>
      <c r="J108" s="132" t="n">
        <v>0.00242605893369462</v>
      </c>
      <c r="K108" s="130" t="n">
        <v>0.00176886207484977</v>
      </c>
      <c r="L108" s="130" t="n">
        <v>0.000354503345784394</v>
      </c>
      <c r="M108" s="130" t="n">
        <v>0.00272424448676778</v>
      </c>
      <c r="N108" s="130" t="n">
        <v>0.0107438261877048</v>
      </c>
      <c r="O108" s="130" t="n">
        <v>0.00197107261819154</v>
      </c>
      <c r="P108" s="130"/>
      <c r="Q108" s="130" t="n">
        <v>0.0014704867980335</v>
      </c>
      <c r="R108" s="130" t="n">
        <v>0.00380407762138458</v>
      </c>
    </row>
    <row r="109" customFormat="false" ht="12.8" hidden="false" customHeight="false" outlineLevel="0" collapsed="false">
      <c r="B109" s="112" t="n">
        <v>2017</v>
      </c>
      <c r="C109" s="130" t="n">
        <v>0.0102628562112773</v>
      </c>
      <c r="D109" s="130" t="n">
        <v>0.000684112440227956</v>
      </c>
      <c r="E109" s="130" t="n">
        <v>0.00702011141307824</v>
      </c>
      <c r="F109" s="130" t="n">
        <v>0.00966160001444418</v>
      </c>
      <c r="G109" s="130" t="n">
        <v>0.000528483222256211</v>
      </c>
      <c r="H109" s="130" t="n">
        <v>0.0162369256572215</v>
      </c>
      <c r="I109" s="130" t="n">
        <v>0.0156379005322433</v>
      </c>
      <c r="J109" s="130" t="n">
        <v>0.00276714880493469</v>
      </c>
      <c r="K109" s="131" t="n">
        <v>0.00172129952860513</v>
      </c>
      <c r="L109" s="131" t="n">
        <v>0.000471364562460638</v>
      </c>
      <c r="M109" s="131" t="n">
        <v>0.00290593948372479</v>
      </c>
      <c r="N109" s="131" t="n">
        <v>0.00982746458674933</v>
      </c>
      <c r="O109" s="131" t="n">
        <v>0.00169318277702992</v>
      </c>
      <c r="P109" s="131" t="n">
        <v>0.000880593978403211</v>
      </c>
      <c r="Q109" s="131" t="n">
        <v>0.00101880933409591</v>
      </c>
      <c r="R109" s="131" t="n">
        <v>0.00732550025557765</v>
      </c>
    </row>
    <row r="110" customFormat="false" ht="12.8" hidden="false" customHeight="false" outlineLevel="0" collapsed="false">
      <c r="B110" s="112" t="n">
        <v>2018</v>
      </c>
      <c r="C110" s="133" t="n">
        <v>0</v>
      </c>
      <c r="D110" s="133" t="n">
        <v>0.00075631386805743</v>
      </c>
      <c r="E110" s="133" t="n">
        <v>0.00734452401730619</v>
      </c>
      <c r="F110" s="133" t="n">
        <v>0.00799150623036929</v>
      </c>
      <c r="G110" s="133" t="n">
        <v>0.000469975376524546</v>
      </c>
      <c r="H110" s="133" t="n">
        <v>0.0159674857167433</v>
      </c>
      <c r="I110" s="133" t="n">
        <v>0.0178786425763565</v>
      </c>
      <c r="J110" s="133" t="n">
        <v>0.00208292693837073</v>
      </c>
      <c r="K110" s="130" t="n">
        <v>0.00147773148713019</v>
      </c>
      <c r="L110" s="130" t="n">
        <v>0.000430015334349855</v>
      </c>
      <c r="M110" s="130" t="n">
        <v>0.00269794801353933</v>
      </c>
      <c r="N110" s="130" t="n">
        <v>0.00695203916219705</v>
      </c>
      <c r="O110" s="130" t="n">
        <v>0.00155582043184477</v>
      </c>
      <c r="P110" s="130" t="n">
        <v>0.00262234557625097</v>
      </c>
      <c r="Q110" s="130" t="n">
        <v>0.00134070786001073</v>
      </c>
      <c r="R110" s="130" t="n">
        <v>0.0115429938700718</v>
      </c>
    </row>
    <row r="111" customFormat="false" ht="12.8" hidden="false" customHeight="false" outlineLevel="0" collapsed="false">
      <c r="B111" s="112" t="n">
        <v>2019</v>
      </c>
      <c r="C111" s="134" t="n">
        <v>0</v>
      </c>
      <c r="D111" s="134" t="n">
        <v>0.000655630335754841</v>
      </c>
      <c r="E111" s="134" t="n">
        <v>0.00699593283225069</v>
      </c>
      <c r="F111" s="134" t="n">
        <v>0.00748253306970056</v>
      </c>
      <c r="G111" s="134" t="n">
        <v>0.00042895846045955</v>
      </c>
      <c r="H111" s="134" t="n">
        <v>0.0158898222397003</v>
      </c>
      <c r="I111" s="134" t="n">
        <v>0.0172365647069281</v>
      </c>
      <c r="J111" s="134" t="n">
        <v>0.00192996429530297</v>
      </c>
      <c r="K111" s="135" t="n">
        <v>0.00125284370299925</v>
      </c>
      <c r="L111" s="135" t="n">
        <v>0.000395371443253911</v>
      </c>
      <c r="M111" s="135" t="n">
        <v>0.00316211821936252</v>
      </c>
      <c r="N111" s="135" t="n">
        <v>0.00647005180407838</v>
      </c>
      <c r="O111" s="135" t="n">
        <v>0.00160666051995564</v>
      </c>
      <c r="P111" s="135" t="n">
        <v>0.00244608697988098</v>
      </c>
      <c r="Q111" s="135" t="n">
        <v>0.00115984767102009</v>
      </c>
      <c r="R111" s="135" t="n">
        <v>0.0141825054372025</v>
      </c>
    </row>
    <row r="114" customFormat="false" ht="12.8" hidden="false" customHeight="false" outlineLevel="0" collapsed="false">
      <c r="B114" s="136" t="s">
        <v>162</v>
      </c>
      <c r="C114" s="136"/>
      <c r="D114" s="137" t="n">
        <f aca="false">AVERAGE(D100:D111)</f>
        <v>0.000758726208392369</v>
      </c>
      <c r="E114" s="137" t="n">
        <f aca="false">AVERAGE(E100:E111)*0.2869</f>
        <v>0.00205813029947858</v>
      </c>
      <c r="F114" s="137" t="n">
        <f aca="false">AVERAGE(F100:F111)/3</f>
        <v>0.00299445280082657</v>
      </c>
      <c r="G114" s="137" t="n">
        <f aca="false">AVERAGE(G100:G111)</f>
        <v>0.000471925570451055</v>
      </c>
      <c r="H114" s="137" t="n">
        <f aca="false">AVERAGE(H100:H111)</f>
        <v>0.0164145592695402</v>
      </c>
      <c r="I114" s="137" t="n">
        <f aca="false">AVERAGE(I100:I111)</f>
        <v>0.0156925271106058</v>
      </c>
      <c r="J114" s="137" t="n">
        <f aca="false">AVERAGE(J100:J111)</f>
        <v>0.00262222641643577</v>
      </c>
      <c r="K114" s="138" t="n">
        <f aca="false">AVERAGE(K100:K111)</f>
        <v>0.00182166254705213</v>
      </c>
      <c r="L114" s="138" t="n">
        <f aca="false">L111</f>
        <v>0.000395371443253911</v>
      </c>
      <c r="M114" s="138" t="n">
        <f aca="false">AVERAGE(M100:M111)</f>
        <v>0.00267796396440646</v>
      </c>
      <c r="N114" s="138" t="n">
        <f aca="false">N111</f>
        <v>0.00647005180407838</v>
      </c>
      <c r="O114" s="138" t="n">
        <f aca="false">AVERAGE(O100:O111)</f>
        <v>0.00153467572669624</v>
      </c>
      <c r="P114" s="138" t="n">
        <f aca="false">AVERAGE(P110:P111)</f>
        <v>0.00253421627806598</v>
      </c>
      <c r="Q114" s="138" t="n">
        <f aca="false">AVERAGE(Q108:Q111)</f>
        <v>0.00124746291579006</v>
      </c>
    </row>
    <row r="116" customFormat="false" ht="12.8" hidden="false" customHeight="false" outlineLevel="0" collapsed="false">
      <c r="D116" s="137" t="n">
        <f aca="false">SUM(D114:J114)-E114</f>
        <v>0.0389544173762517</v>
      </c>
      <c r="F116" s="110" t="s">
        <v>163</v>
      </c>
      <c r="G116" s="110"/>
      <c r="H116" s="110"/>
      <c r="I116" s="137" t="n">
        <v>0.0075</v>
      </c>
      <c r="K116" s="138" t="n">
        <f aca="false">SUM(K114:Q114)</f>
        <v>0.0166814046793431</v>
      </c>
    </row>
    <row r="118" customFormat="false" ht="12.8" hidden="false" customHeight="false" outlineLevel="0" collapsed="false">
      <c r="I118" s="32"/>
    </row>
    <row r="119" customFormat="false" ht="12.8" hidden="false" customHeight="false" outlineLevel="0" collapsed="false">
      <c r="C119" s="0" t="s">
        <v>164</v>
      </c>
      <c r="D119" s="0" t="s">
        <v>165</v>
      </c>
      <c r="E119" s="0" t="s">
        <v>166</v>
      </c>
      <c r="F119" s="2" t="s">
        <v>167</v>
      </c>
      <c r="G119" s="0" t="s">
        <v>168</v>
      </c>
      <c r="H119" s="0" t="s">
        <v>169</v>
      </c>
    </row>
    <row r="120" customFormat="false" ht="12.8" hidden="false" customHeight="false" outlineLevel="0" collapsed="false">
      <c r="J120" s="0" t="s">
        <v>170</v>
      </c>
    </row>
    <row r="121" customFormat="false" ht="12.8" hidden="false" customHeight="false" outlineLevel="0" collapsed="false">
      <c r="B121" s="5" t="n">
        <v>2014</v>
      </c>
      <c r="C121" s="61" t="n">
        <f aca="false">(SUM('Central pensions'!Y4:Y7)/AVERAGE('Central scenario'!AG3:AG6))</f>
        <v>0.0100080003976103</v>
      </c>
      <c r="D121" s="61" t="n">
        <f aca="false">'Central scenario'!BM3+'Central scenario'!BN3+'Central scenario'!BL3-C121</f>
        <v>0.0636642641339578</v>
      </c>
      <c r="E121" s="61" t="n">
        <f aca="false">'Central scenario'!BK3</f>
        <v>0.0539797598100557</v>
      </c>
      <c r="F121" s="61" t="n">
        <f aca="false">SUM($C106:$J106)-$H106-$F106-SUM($K106:$Q106)</f>
        <v>0.0208507583843275</v>
      </c>
      <c r="G121" s="61" t="n">
        <f aca="false">E121+F121-D121-C121</f>
        <v>0.00115825366281494</v>
      </c>
      <c r="H121" s="32"/>
      <c r="I121" s="32" t="n">
        <f aca="false">SUM($C106:$J106)-$H106-$F106</f>
        <v>0.038388825748299</v>
      </c>
    </row>
    <row r="122" customFormat="false" ht="12.8" hidden="false" customHeight="false" outlineLevel="0" collapsed="false">
      <c r="B122" s="0" t="n">
        <v>2015</v>
      </c>
      <c r="C122" s="32" t="n">
        <f aca="false">SUM('Central pensions'!Y14:Y17)/AVERAGE('Central scenario'!AG14:AG17)</f>
        <v>0.0107339784194634</v>
      </c>
      <c r="D122" s="32" t="n">
        <f aca="false">'Central scenario'!BM4+'Central scenario'!BN4+'Central scenario'!BL4-C122</f>
        <v>0.0829481034514563</v>
      </c>
      <c r="E122" s="32" t="n">
        <f aca="false">'Central scenario'!BK4</f>
        <v>0.0607890100036003</v>
      </c>
      <c r="F122" s="32" t="n">
        <f aca="false">SUM($C107:$J107)-$H107-$F107-SUM($K107:$Q107)</f>
        <v>0.0212417617908622</v>
      </c>
      <c r="G122" s="32" t="n">
        <f aca="false">E122+F122-D122-C122</f>
        <v>-0.0116513100764572</v>
      </c>
      <c r="H122" s="32"/>
      <c r="I122" s="32" t="n">
        <f aca="false">SUM($C107:$J107)-$H107-$F107</f>
        <v>0.0395928447118189</v>
      </c>
    </row>
    <row r="123" customFormat="false" ht="12.8" hidden="false" customHeight="false" outlineLevel="0" collapsed="false">
      <c r="B123" s="5" t="n">
        <v>2016</v>
      </c>
      <c r="C123" s="61" t="n">
        <f aca="false">SUM('Central pensions'!Y18:Y21)/AVERAGE('Central scenario'!AG18:AG21)</f>
        <v>0.0120915600774794</v>
      </c>
      <c r="D123" s="61" t="n">
        <f aca="false">'Central scenario'!BM5+'Central scenario'!BN5+'Central scenario'!BL5-C123</f>
        <v>0.0821174703482336</v>
      </c>
      <c r="E123" s="61" t="n">
        <f aca="false">'Central scenario'!BK5</f>
        <v>0.0613721775203611</v>
      </c>
      <c r="F123" s="61" t="n">
        <f aca="false">SUM($C108:$J108)-$H108-$F108-SUM($K108:$R108)</f>
        <v>0.0136114589454148</v>
      </c>
      <c r="G123" s="61" t="n">
        <f aca="false">E123+F123-D123-C123</f>
        <v>-0.019225393959937</v>
      </c>
      <c r="H123" s="32"/>
      <c r="I123" s="32" t="n">
        <f aca="false">SUM($C108:$J108)-$H108-$F108</f>
        <v>0.0364485320781312</v>
      </c>
    </row>
    <row r="124" customFormat="false" ht="12.8" hidden="false" customHeight="false" outlineLevel="0" collapsed="false">
      <c r="B124" s="0" t="n">
        <v>2017</v>
      </c>
      <c r="C124" s="32" t="n">
        <f aca="false">SUM('Central pensions'!Y22:Y25)/AVERAGE('Central scenario'!AG22:AG25)</f>
        <v>0.0155187056640414</v>
      </c>
      <c r="D124" s="32" t="n">
        <f aca="false">'Central scenario'!BM6+'Central scenario'!BN6+'Central scenario'!BL6-C124</f>
        <v>0.0847525809514075</v>
      </c>
      <c r="E124" s="32" t="n">
        <f aca="false">'Central scenario'!BK6</f>
        <v>0.0631912464013855</v>
      </c>
      <c r="F124" s="32" t="n">
        <f aca="false">SUM($C109:$J109)-$H109-$F109-SUM($K109:$R109)</f>
        <v>0.0110564581173711</v>
      </c>
      <c r="G124" s="32" t="n">
        <f aca="false">E124+F124-D124-C124</f>
        <v>-0.0260235820966923</v>
      </c>
      <c r="H124" s="32"/>
      <c r="I124" s="32" t="n">
        <f aca="false">SUM($C109:$J109)-$H109-$F109</f>
        <v>0.0369006126240177</v>
      </c>
    </row>
    <row r="125" customFormat="false" ht="12.8" hidden="false" customHeight="false" outlineLevel="0" collapsed="false">
      <c r="B125" s="5" t="n">
        <f aca="false">B124+1</f>
        <v>2018</v>
      </c>
      <c r="C125" s="61" t="n">
        <f aca="false">SUM('Central pensions'!Y26:Y29)/AVERAGE('Central scenario'!AG26:AG29)</f>
        <v>0.0143643444472167</v>
      </c>
      <c r="D125" s="61" t="n">
        <f aca="false">'Central scenario'!BM7+'Central scenario'!BN7+'Central scenario'!BL7-C125</f>
        <v>0.0820642873195171</v>
      </c>
      <c r="E125" s="61" t="n">
        <f aca="false">'Central scenario'!BK7</f>
        <v>0.0586401093091644</v>
      </c>
      <c r="F125" s="61" t="n">
        <f aca="false">SUM($C110:$J110)-$F110-SUM($K110:$R110)</f>
        <v>0.015880266757964</v>
      </c>
      <c r="G125" s="61" t="n">
        <f aca="false">E125+F125-D125-C125</f>
        <v>-0.0219082556996054</v>
      </c>
      <c r="H125" s="32"/>
      <c r="I125" s="32" t="n">
        <f aca="false">SUM($C110:$J110)-$F110-$R110</f>
        <v>0.0329568746232869</v>
      </c>
    </row>
    <row r="126" customFormat="false" ht="12.8" hidden="false" customHeight="false" outlineLevel="0" collapsed="false">
      <c r="B126" s="0" t="n">
        <f aca="false">B125+1</f>
        <v>2019</v>
      </c>
      <c r="C126" s="32" t="n">
        <f aca="false">SUM('Central pensions'!Y30:Y33)/AVERAGE('Central scenario'!AG30:AG33)</f>
        <v>0.0136316720467758</v>
      </c>
      <c r="D126" s="32" t="n">
        <f aca="false">'Central scenario'!BM8+'Central scenario'!BN8+'Central scenario'!BL8-C126</f>
        <v>0.0766686586511672</v>
      </c>
      <c r="E126" s="32" t="n">
        <f aca="false">'Central scenario'!BK8</f>
        <v>0.0515756547434393</v>
      </c>
      <c r="F126" s="32" t="n">
        <f aca="false">SUM($C111:$J111)-$F111-SUM($K111:$R111)</f>
        <v>0.0124613870926432</v>
      </c>
      <c r="G126" s="32" t="n">
        <f aca="false">E126+F126-D126-C126</f>
        <v>-0.0262632888618605</v>
      </c>
      <c r="H126" s="32"/>
      <c r="I126" s="32" t="n">
        <f aca="false">SUM($C111:$J111)-$F111-$R111</f>
        <v>0.0289543674331939</v>
      </c>
      <c r="J126" s="32" t="n">
        <v>0.0260918114750425</v>
      </c>
    </row>
    <row r="127" customFormat="false" ht="12.8" hidden="false" customHeight="false" outlineLevel="0" collapsed="false">
      <c r="B127" s="5" t="n">
        <f aca="false">B126+1</f>
        <v>2020</v>
      </c>
      <c r="C127" s="61" t="n">
        <f aca="false">SUM('Central pensions'!Y34:Y37)/AVERAGE('Central scenario'!AG34:AG37)</f>
        <v>0.014690419356209</v>
      </c>
      <c r="D127" s="61" t="n">
        <f aca="false">'Central scenario'!BM9+'Central scenario'!BN9+'Central scenario'!BL9-C127</f>
        <v>0.0928271572038237</v>
      </c>
      <c r="E127" s="61" t="n">
        <f aca="false">'Central scenario'!BK9</f>
        <v>0.0592436983751362</v>
      </c>
      <c r="F127" s="61" t="n">
        <f aca="false">J127-SUM($K$114:$Q$114)</f>
        <v>0.0143162415877108</v>
      </c>
      <c r="G127" s="61" t="n">
        <f aca="false">E127+F127-D127-C127</f>
        <v>-0.0339576365971857</v>
      </c>
      <c r="H127" s="32" t="n">
        <f aca="false">SUM('Central pensions'!AB35:AB37)/AVERAGE('Central scenario'!AG34:AG37)</f>
        <v>0.0109810474462417</v>
      </c>
      <c r="I127" s="32" t="n">
        <f aca="false">SUM($D$114:$J$114)-$I$114+$I$116</f>
        <v>0.0328200205651245</v>
      </c>
      <c r="J127" s="32" t="n">
        <v>0.030997646267054</v>
      </c>
    </row>
    <row r="128" customFormat="false" ht="12.8" hidden="false" customHeight="false" outlineLevel="0" collapsed="false">
      <c r="B128" s="0" t="n">
        <f aca="false">B127+1</f>
        <v>2021</v>
      </c>
      <c r="C128" s="32" t="n">
        <f aca="false">SUM('Central pensions'!Y38:Y41)/AVERAGE('Central scenario'!AG38:AG41)</f>
        <v>0.0131582768361574</v>
      </c>
      <c r="D128" s="32" t="n">
        <f aca="false">'Central scenario'!BM10+'Central scenario'!BN10+'Central scenario'!BL10-C128</f>
        <v>0.0833515732916415</v>
      </c>
      <c r="E128" s="32" t="n">
        <f aca="false">'Central scenario'!BK10</f>
        <v>0.0569269329870062</v>
      </c>
      <c r="F128" s="32" t="n">
        <f aca="false">J128-SUM($K$114:$Q$114)</f>
        <v>0.0140853616752376</v>
      </c>
      <c r="G128" s="32" t="n">
        <f aca="false">E128+F128-D128-C128</f>
        <v>-0.0254975554655551</v>
      </c>
      <c r="H128" s="32"/>
      <c r="I128" s="32" t="n">
        <f aca="false">SUM($D$114:$J$114)-$I$114+$I$116</f>
        <v>0.0328200205651245</v>
      </c>
      <c r="J128" s="32" t="n">
        <v>0.0307667663545807</v>
      </c>
    </row>
    <row r="129" customFormat="false" ht="12.8" hidden="false" customHeight="false" outlineLevel="0" collapsed="false">
      <c r="B129" s="5" t="n">
        <f aca="false">B128+1</f>
        <v>2022</v>
      </c>
      <c r="C129" s="61" t="n">
        <f aca="false">SUM('Central pensions'!Y42:Y45)/AVERAGE('Central scenario'!AG42:AG45)</f>
        <v>0.0138906150913895</v>
      </c>
      <c r="D129" s="61" t="n">
        <f aca="false">'Central scenario'!BM11+'Central scenario'!BN11+'Central scenario'!BL11-C129</f>
        <v>0.0881421346500548</v>
      </c>
      <c r="E129" s="61" t="n">
        <f aca="false">'Central scenario'!BK11</f>
        <v>0.0569990667719117</v>
      </c>
      <c r="F129" s="61" t="n">
        <f aca="false">J129-SUM($K$114:$Q$114)</f>
        <v>0.0143611196738877</v>
      </c>
      <c r="G129" s="61" t="n">
        <f aca="false">E129+F129-D129-C129</f>
        <v>-0.0306725632956449</v>
      </c>
      <c r="H129" s="32"/>
      <c r="J129" s="32" t="n">
        <v>0.0310425243532308</v>
      </c>
    </row>
    <row r="130" customFormat="false" ht="12.8" hidden="false" customHeight="false" outlineLevel="0" collapsed="false">
      <c r="B130" s="0" t="n">
        <f aca="false">B129+1</f>
        <v>2023</v>
      </c>
      <c r="C130" s="32" t="n">
        <f aca="false">SUM('Central pensions'!Y46:Y49)/AVERAGE('Central scenario'!AG46:AG49)</f>
        <v>0.0144748449679638</v>
      </c>
      <c r="D130" s="32" t="n">
        <f aca="false">'Central scenario'!BM12+'Central scenario'!BN12+'Central scenario'!BL12-C130</f>
        <v>0.0915648653307937</v>
      </c>
      <c r="E130" s="32" t="n">
        <f aca="false">'Central scenario'!BK12</f>
        <v>0.0576011746238161</v>
      </c>
      <c r="F130" s="32" t="n">
        <f aca="false">J130-SUM($K$114:$Q$114)</f>
        <v>0.0146098308509987</v>
      </c>
      <c r="G130" s="32" t="n">
        <f aca="false">E130+F130-D130-C130</f>
        <v>-0.0338287048239427</v>
      </c>
      <c r="H130" s="32"/>
      <c r="J130" s="32" t="n">
        <v>0.0312912355303418</v>
      </c>
    </row>
    <row r="131" customFormat="false" ht="12.8" hidden="false" customHeight="false" outlineLevel="0" collapsed="false">
      <c r="B131" s="5" t="n">
        <f aca="false">B130+1</f>
        <v>2024</v>
      </c>
      <c r="C131" s="61" t="n">
        <f aca="false">SUM('Central pensions'!Y50:Y53)/AVERAGE('Central scenario'!AG50:AG53)</f>
        <v>0.0147160870526894</v>
      </c>
      <c r="D131" s="61" t="n">
        <f aca="false">'Central scenario'!BM13+'Central scenario'!BN13+'Central scenario'!BL13-C131</f>
        <v>0.0942520834684817</v>
      </c>
      <c r="E131" s="61" t="n">
        <f aca="false">'Central scenario'!BK13</f>
        <v>0.0585780989318126</v>
      </c>
      <c r="F131" s="61" t="n">
        <f aca="false">J131-SUM($K$114:$Q$114)</f>
        <v>0.0147425454717507</v>
      </c>
      <c r="G131" s="61" t="n">
        <f aca="false">E131+F131-D131-C131</f>
        <v>-0.0356475261176078</v>
      </c>
      <c r="H131" s="32"/>
      <c r="J131" s="32" t="n">
        <v>0.0314239501510938</v>
      </c>
    </row>
    <row r="132" customFormat="false" ht="12.8" hidden="false" customHeight="false" outlineLevel="0" collapsed="false">
      <c r="B132" s="0" t="n">
        <f aca="false">B131+1</f>
        <v>2025</v>
      </c>
      <c r="C132" s="32" t="n">
        <f aca="false">SUM('Central pensions'!Y54:Y57)/AVERAGE('Central scenario'!AG54:AG57)</f>
        <v>0.0147654162124748</v>
      </c>
      <c r="D132" s="32" t="n">
        <f aca="false">'Central scenario'!BM14+'Central scenario'!BN14+'Central scenario'!BL14-C132</f>
        <v>0.0967084096945383</v>
      </c>
      <c r="E132" s="32" t="n">
        <f aca="false">'Central scenario'!BK14</f>
        <v>0.0599569710713403</v>
      </c>
      <c r="F132" s="32" t="n">
        <f aca="false">J132-SUM($K$114:$Q$114)</f>
        <v>0.0148487389348056</v>
      </c>
      <c r="G132" s="32" t="n">
        <f aca="false">E132+F132-D132-C132</f>
        <v>-0.0366681159008672</v>
      </c>
      <c r="H132" s="32"/>
      <c r="J132" s="32" t="n">
        <v>0.0315301436141488</v>
      </c>
    </row>
    <row r="133" customFormat="false" ht="12.8" hidden="false" customHeight="false" outlineLevel="0" collapsed="false">
      <c r="B133" s="5" t="n">
        <f aca="false">B132+1</f>
        <v>2026</v>
      </c>
      <c r="C133" s="61" t="n">
        <f aca="false">SUM('Central pensions'!Y58:Y61)/AVERAGE('Central scenario'!AG58:AG61)</f>
        <v>0.0149616787699903</v>
      </c>
      <c r="D133" s="61" t="n">
        <f aca="false">'Central scenario'!BM15+'Central scenario'!BN15+'Central scenario'!BL15-C133</f>
        <v>0.0999854378837443</v>
      </c>
      <c r="E133" s="61" t="n">
        <f aca="false">'Central scenario'!BK15</f>
        <v>0.0608241038127545</v>
      </c>
      <c r="F133" s="61" t="n">
        <f aca="false">SUM($D$114:$J$114)-SUM($K$114:$Q$114)-$I$114+$I$116</f>
        <v>0.0161386158857814</v>
      </c>
      <c r="G133" s="61" t="n">
        <f aca="false">E133+F133-D133-C133</f>
        <v>-0.0379843969551987</v>
      </c>
      <c r="H133" s="32"/>
    </row>
    <row r="134" customFormat="false" ht="12.8" hidden="false" customHeight="false" outlineLevel="0" collapsed="false">
      <c r="B134" s="0" t="n">
        <f aca="false">B133+1</f>
        <v>2027</v>
      </c>
      <c r="C134" s="32" t="n">
        <f aca="false">SUM('Central pensions'!Y62:Y65)/AVERAGE('Central scenario'!AG62:AG65)</f>
        <v>0.0152045903103431</v>
      </c>
      <c r="D134" s="32" t="n">
        <f aca="false">'Central scenario'!BM16+'Central scenario'!BN16+'Central scenario'!BL16-C134</f>
        <v>0.102411945903999</v>
      </c>
      <c r="E134" s="32" t="n">
        <f aca="false">'Central scenario'!BK16</f>
        <v>0.0610089849511519</v>
      </c>
      <c r="F134" s="32" t="n">
        <f aca="false">SUM($D$114:$J$114)-SUM($K$114:$Q$114)-$I$114+$I$116</f>
        <v>0.0161386158857814</v>
      </c>
      <c r="G134" s="32" t="n">
        <f aca="false">E134+F134-D134-C134</f>
        <v>-0.0404689353774089</v>
      </c>
      <c r="H134" s="32"/>
    </row>
    <row r="135" customFormat="false" ht="12.8" hidden="false" customHeight="false" outlineLevel="0" collapsed="false">
      <c r="B135" s="5" t="n">
        <f aca="false">B134+1</f>
        <v>2028</v>
      </c>
      <c r="C135" s="61" t="n">
        <f aca="false">SUM('Central pensions'!Y66:Y69)/AVERAGE('Central scenario'!AG66:AG69)</f>
        <v>0.0152888023582443</v>
      </c>
      <c r="D135" s="61" t="n">
        <f aca="false">'Central scenario'!BM17+'Central scenario'!BN17+'Central scenario'!BL17-C135</f>
        <v>0.104090688884669</v>
      </c>
      <c r="E135" s="61" t="n">
        <f aca="false">'Central scenario'!BK17</f>
        <v>0.0613563067989356</v>
      </c>
      <c r="F135" s="61" t="n">
        <f aca="false">SUM($D$114:$J$114)-SUM($K$114:$Q$114)-$I$114+$I$116</f>
        <v>0.0161386158857814</v>
      </c>
      <c r="G135" s="61" t="n">
        <f aca="false">E135+F135-D135-C135</f>
        <v>-0.0418845685581963</v>
      </c>
      <c r="H135" s="32"/>
    </row>
    <row r="136" customFormat="false" ht="12.8" hidden="false" customHeight="false" outlineLevel="0" collapsed="false">
      <c r="B136" s="0" t="n">
        <f aca="false">B135+1</f>
        <v>2029</v>
      </c>
      <c r="C136" s="32" t="n">
        <f aca="false">SUM('Central pensions'!Y70:Y73)/AVERAGE('Central scenario'!AG70:AG73)</f>
        <v>0.0150593077933764</v>
      </c>
      <c r="D136" s="32" t="n">
        <f aca="false">'Central scenario'!BM18+'Central scenario'!BN18+'Central scenario'!BL18-C136</f>
        <v>0.104885462013087</v>
      </c>
      <c r="E136" s="32" t="n">
        <f aca="false">'Central scenario'!BK18</f>
        <v>0.0616447939791229</v>
      </c>
      <c r="F136" s="32" t="n">
        <f aca="false">SUM($D$114:$J$114)-SUM($K$114:$Q$114)-$I$114+$I$116</f>
        <v>0.0161386158857814</v>
      </c>
      <c r="G136" s="32" t="n">
        <f aca="false">E136+F136-D136-C136</f>
        <v>-0.0421613599415591</v>
      </c>
      <c r="H136" s="32"/>
    </row>
    <row r="137" customFormat="false" ht="12.8" hidden="false" customHeight="false" outlineLevel="0" collapsed="false">
      <c r="B137" s="5" t="n">
        <f aca="false">B136+1</f>
        <v>2030</v>
      </c>
      <c r="C137" s="61" t="n">
        <f aca="false">SUM('Central pensions'!Y74:Y77)/AVERAGE('Central scenario'!AG74:AG77)</f>
        <v>0.0146614661841133</v>
      </c>
      <c r="D137" s="61" t="n">
        <f aca="false">'Central scenario'!BM19+'Central scenario'!BN19+'Central scenario'!BL19-C137</f>
        <v>0.104916227639841</v>
      </c>
      <c r="E137" s="61" t="n">
        <f aca="false">'Central scenario'!BK19</f>
        <v>0.0621227840369897</v>
      </c>
      <c r="F137" s="61" t="n">
        <f aca="false">SUM($D$114:$J$114)-SUM($K$114:$Q$114)-$I$114+$I$116</f>
        <v>0.0161386158857814</v>
      </c>
      <c r="G137" s="61" t="n">
        <f aca="false">E137+F137-D137-C137</f>
        <v>-0.0413162939011833</v>
      </c>
      <c r="H137" s="32"/>
    </row>
    <row r="138" customFormat="false" ht="12.8" hidden="false" customHeight="false" outlineLevel="0" collapsed="false">
      <c r="B138" s="0" t="n">
        <f aca="false">B137+1</f>
        <v>2031</v>
      </c>
      <c r="C138" s="32" t="n">
        <f aca="false">SUM('Central pensions'!Y78:Y81)/AVERAGE('Central scenario'!AG78:AG81)</f>
        <v>0.0142573848543576</v>
      </c>
      <c r="D138" s="32" t="n">
        <f aca="false">'Central scenario'!BM20+'Central scenario'!BN20+'Central scenario'!BL20-C138</f>
        <v>0.105012521104441</v>
      </c>
      <c r="E138" s="32" t="n">
        <f aca="false">'Central scenario'!BK20</f>
        <v>0.0623784083829453</v>
      </c>
      <c r="F138" s="32" t="n">
        <f aca="false">SUM($D$114:$J$114)-SUM($K$114:$Q$114)-$I$114+$I$116</f>
        <v>0.0161386158857814</v>
      </c>
      <c r="G138" s="32" t="n">
        <f aca="false">E138+F138-D138-C138</f>
        <v>-0.0407528816900719</v>
      </c>
      <c r="H138" s="32"/>
    </row>
    <row r="139" customFormat="false" ht="12.8" hidden="false" customHeight="false" outlineLevel="0" collapsed="false">
      <c r="B139" s="5" t="n">
        <f aca="false">B138+1</f>
        <v>2032</v>
      </c>
      <c r="C139" s="61" t="n">
        <f aca="false">SUM('Central pensions'!Y82:Y85)/AVERAGE('Central scenario'!AG82:AG85)</f>
        <v>0.013822767904231</v>
      </c>
      <c r="D139" s="61" t="n">
        <f aca="false">'Central scenario'!BM21+'Central scenario'!BN21+'Central scenario'!BL21-C139</f>
        <v>0.104552487293915</v>
      </c>
      <c r="E139" s="61" t="n">
        <f aca="false">'Central scenario'!BK21</f>
        <v>0.0626968172809243</v>
      </c>
      <c r="F139" s="61" t="n">
        <f aca="false">SUM($D$114:$J$114)-SUM($K$114:$Q$114)-$I$114+$I$116</f>
        <v>0.0161386158857814</v>
      </c>
      <c r="G139" s="61" t="n">
        <f aca="false">E139+F139-D139-C139</f>
        <v>-0.0395398220314403</v>
      </c>
      <c r="H139" s="32"/>
    </row>
    <row r="140" customFormat="false" ht="12.8" hidden="false" customHeight="false" outlineLevel="0" collapsed="false">
      <c r="B140" s="0" t="n">
        <f aca="false">B139+1</f>
        <v>2033</v>
      </c>
      <c r="C140" s="32" t="n">
        <f aca="false">SUM('Central pensions'!Y86:Y89)/AVERAGE('Central scenario'!AG86:AG89)</f>
        <v>0.0135302714280542</v>
      </c>
      <c r="D140" s="32" t="n">
        <f aca="false">'Central scenario'!BM22+'Central scenario'!BN22+'Central scenario'!BL22-C140</f>
        <v>0.104647912918646</v>
      </c>
      <c r="E140" s="32" t="n">
        <f aca="false">'Central scenario'!BK22</f>
        <v>0.0628732302177537</v>
      </c>
      <c r="F140" s="32" t="n">
        <f aca="false">SUM($D$114:$J$114)-SUM($K$114:$Q$114)-$I$114+$I$116</f>
        <v>0.0161386158857814</v>
      </c>
      <c r="G140" s="32" t="n">
        <f aca="false">E140+F140-D140-C140</f>
        <v>-0.0391663382431651</v>
      </c>
      <c r="H140" s="32"/>
    </row>
    <row r="141" customFormat="false" ht="12.8" hidden="false" customHeight="false" outlineLevel="0" collapsed="false">
      <c r="B141" s="5" t="n">
        <f aca="false">B140+1</f>
        <v>2034</v>
      </c>
      <c r="C141" s="61" t="n">
        <f aca="false">SUM('Central pensions'!Y90:Y93)/AVERAGE('Central scenario'!AG90:AG93)</f>
        <v>0.0132470932297025</v>
      </c>
      <c r="D141" s="61" t="n">
        <f aca="false">'Central scenario'!BM23+'Central scenario'!BN23+'Central scenario'!BL23-C141</f>
        <v>0.104471467682816</v>
      </c>
      <c r="E141" s="61" t="n">
        <f aca="false">'Central scenario'!BK23</f>
        <v>0.0631395460196218</v>
      </c>
      <c r="F141" s="61" t="n">
        <f aca="false">SUM($D$114:$J$114)-SUM($K$114:$Q$114)-$I$114+$I$116</f>
        <v>0.0161386158857814</v>
      </c>
      <c r="G141" s="61" t="n">
        <f aca="false">E141+F141-D141-C141</f>
        <v>-0.0384403990071154</v>
      </c>
      <c r="H141" s="32"/>
    </row>
    <row r="142" customFormat="false" ht="12.8" hidden="false" customHeight="false" outlineLevel="0" collapsed="false">
      <c r="B142" s="0" t="n">
        <f aca="false">B141+1</f>
        <v>2035</v>
      </c>
      <c r="C142" s="32" t="n">
        <f aca="false">SUM('Central pensions'!Y94:Y97)/AVERAGE('Central scenario'!AG94:AG97)</f>
        <v>0.0128581118492787</v>
      </c>
      <c r="D142" s="32" t="n">
        <f aca="false">'Central scenario'!BM24+'Central scenario'!BN24+'Central scenario'!BL24-C142</f>
        <v>0.103723270278262</v>
      </c>
      <c r="E142" s="32" t="n">
        <f aca="false">'Central scenario'!BK24</f>
        <v>0.0634289836597774</v>
      </c>
      <c r="F142" s="32" t="n">
        <f aca="false">SUM($D$114:$J$114)-SUM($K$114:$Q$114)-$I$114+$I$116</f>
        <v>0.0161386158857814</v>
      </c>
      <c r="G142" s="32" t="n">
        <f aca="false">E142+F142-D142-C142</f>
        <v>-0.0370137825819819</v>
      </c>
      <c r="H142" s="32"/>
    </row>
    <row r="143" customFormat="false" ht="12.8" hidden="false" customHeight="false" outlineLevel="0" collapsed="false">
      <c r="B143" s="5" t="n">
        <f aca="false">B142+1</f>
        <v>2036</v>
      </c>
      <c r="C143" s="61" t="n">
        <f aca="false">SUM('Central pensions'!Y98:Y101)/AVERAGE('Central scenario'!AG98:AG101)</f>
        <v>0.0122437969042739</v>
      </c>
      <c r="D143" s="61" t="n">
        <f aca="false">'Central scenario'!BM25+'Central scenario'!BN25+'Central scenario'!BL25-C143</f>
        <v>0.10314554632782</v>
      </c>
      <c r="E143" s="61" t="n">
        <f aca="false">'Central scenario'!BK25</f>
        <v>0.0639555375193357</v>
      </c>
      <c r="F143" s="61" t="n">
        <f aca="false">SUM($D$114:$J$114)-SUM($K$114:$Q$114)-$I$114+$I$116</f>
        <v>0.0161386158857814</v>
      </c>
      <c r="G143" s="61" t="n">
        <f aca="false">E143+F143-D143-C143</f>
        <v>-0.0352951898269768</v>
      </c>
      <c r="H143" s="32"/>
    </row>
    <row r="144" customFormat="false" ht="12.8" hidden="false" customHeight="false" outlineLevel="0" collapsed="false">
      <c r="B144" s="0" t="n">
        <f aca="false">B143+1</f>
        <v>2037</v>
      </c>
      <c r="C144" s="32" t="n">
        <f aca="false">SUM('Central pensions'!Y102:Y105)/AVERAGE('Central scenario'!AG102:AG105)</f>
        <v>0.0118592079976103</v>
      </c>
      <c r="D144" s="32" t="n">
        <f aca="false">'Central scenario'!BM26+'Central scenario'!BN26+'Central scenario'!BL26-C144</f>
        <v>0.102993607396193</v>
      </c>
      <c r="E144" s="32" t="n">
        <f aca="false">'Central scenario'!BK26</f>
        <v>0.063893349670749</v>
      </c>
      <c r="F144" s="32" t="n">
        <f aca="false">SUM($D$114:$J$114)-SUM($K$114:$Q$114)-$I$114+$I$116</f>
        <v>0.0161386158857814</v>
      </c>
      <c r="G144" s="32" t="n">
        <f aca="false">E144+F144-D144-C144</f>
        <v>-0.0348208498372729</v>
      </c>
      <c r="H144" s="32"/>
    </row>
    <row r="145" customFormat="false" ht="12.8" hidden="false" customHeight="false" outlineLevel="0" collapsed="false">
      <c r="B145" s="5" t="n">
        <f aca="false">B144+1</f>
        <v>2038</v>
      </c>
      <c r="C145" s="61" t="n">
        <f aca="false">SUM('Central pensions'!Y106:Y109)/AVERAGE('Central scenario'!AG106:AG109)</f>
        <v>0.0117233307906312</v>
      </c>
      <c r="D145" s="61" t="n">
        <f aca="false">'Central scenario'!BM27+'Central scenario'!BN27+'Central scenario'!BL27-C145</f>
        <v>0.102669497841768</v>
      </c>
      <c r="E145" s="61" t="n">
        <f aca="false">'Central scenario'!BK27</f>
        <v>0.0641434660476451</v>
      </c>
      <c r="F145" s="61" t="n">
        <f aca="false">SUM($D$114:$J$114)-SUM($K$114:$Q$114)-$I$114+$I$116</f>
        <v>0.0161386158857814</v>
      </c>
      <c r="G145" s="61" t="n">
        <f aca="false">E145+F145-D145-C145</f>
        <v>-0.0341107466989728</v>
      </c>
      <c r="H145" s="32"/>
    </row>
    <row r="146" customFormat="false" ht="12.8" hidden="false" customHeight="false" outlineLevel="0" collapsed="false">
      <c r="B146" s="0" t="n">
        <f aca="false">B145+1</f>
        <v>2039</v>
      </c>
      <c r="C146" s="32" t="n">
        <f aca="false">SUM('Central pensions'!Y110:Y113)/AVERAGE('Central scenario'!AG110:AG113)</f>
        <v>0.0115900234104464</v>
      </c>
      <c r="D146" s="32" t="n">
        <f aca="false">'Central scenario'!BM28+'Central scenario'!BN28+'Central scenario'!BL28-C146</f>
        <v>0.104186566354909</v>
      </c>
      <c r="E146" s="32" t="n">
        <f aca="false">'Central scenario'!BK28</f>
        <v>0.0643592527529347</v>
      </c>
      <c r="F146" s="32" t="n">
        <f aca="false">SUM($D$114:$J$114)-SUM($K$114:$Q$114)-$I$114+$I$116</f>
        <v>0.0161386158857814</v>
      </c>
      <c r="G146" s="32" t="n">
        <f aca="false">E146+F146-D146-C146</f>
        <v>-0.0352787211266394</v>
      </c>
      <c r="H146" s="32"/>
    </row>
    <row r="147" customFormat="false" ht="12.8" hidden="false" customHeight="false" outlineLevel="0" collapsed="false">
      <c r="B147" s="5" t="n">
        <f aca="false">B146+1</f>
        <v>2040</v>
      </c>
      <c r="C147" s="61" t="n">
        <f aca="false">SUM('Central pensions'!Y114:Y117)/AVERAGE('Central scenario'!AG114:AG117)</f>
        <v>0.0113095398123636</v>
      </c>
      <c r="D147" s="61" t="n">
        <f aca="false">'Central scenario'!BM29+'Central scenario'!BN29+'Central scenario'!BL29-C147</f>
        <v>0.104063842703682</v>
      </c>
      <c r="E147" s="61" t="n">
        <f aca="false">'Central scenario'!BK29</f>
        <v>0.0646885731797204</v>
      </c>
      <c r="F147" s="61" t="n">
        <f aca="false">SUM($D$114:$J$114)-SUM($K$114:$Q$114)-$I$114+$I$116</f>
        <v>0.0161386158857814</v>
      </c>
      <c r="G147" s="61" t="n">
        <f aca="false">E147+F147-D147-C147</f>
        <v>-0.0345461934505438</v>
      </c>
      <c r="H147" s="32"/>
    </row>
    <row r="148" customFormat="false" ht="12.8" hidden="false" customHeight="false" outlineLevel="0" collapsed="false">
      <c r="C148" s="61" t="s">
        <v>64</v>
      </c>
      <c r="D148" s="61" t="s">
        <v>171</v>
      </c>
      <c r="E148" s="61" t="s">
        <v>172</v>
      </c>
      <c r="F148" s="61" t="s">
        <v>173</v>
      </c>
      <c r="G148" s="61" t="s">
        <v>174</v>
      </c>
    </row>
    <row r="149" customFormat="false" ht="12.8" hidden="false" customHeight="false" outlineLevel="0" collapsed="false">
      <c r="B149" s="5" t="n">
        <v>2014</v>
      </c>
      <c r="C149" s="61" t="n">
        <f aca="false">-C121</f>
        <v>-0.0100080003976103</v>
      </c>
      <c r="D149" s="61" t="n">
        <f aca="false">-D121</f>
        <v>-0.0636642641339578</v>
      </c>
      <c r="E149" s="61" t="n">
        <f aca="false">E121</f>
        <v>0.0539797598100557</v>
      </c>
      <c r="F149" s="61" t="n">
        <f aca="false">F121</f>
        <v>0.0208507583843275</v>
      </c>
      <c r="G149" s="61" t="n">
        <f aca="false">G121</f>
        <v>0.00115825366281494</v>
      </c>
    </row>
    <row r="150" customFormat="false" ht="12.8" hidden="false" customHeight="false" outlineLevel="0" collapsed="false">
      <c r="B150" s="0" t="n">
        <v>2015</v>
      </c>
      <c r="C150" s="32" t="n">
        <f aca="false">-C122</f>
        <v>-0.0107339784194634</v>
      </c>
      <c r="D150" s="32" t="n">
        <f aca="false">-D122</f>
        <v>-0.0829481034514563</v>
      </c>
      <c r="E150" s="32" t="n">
        <f aca="false">E122</f>
        <v>0.0607890100036003</v>
      </c>
      <c r="F150" s="32" t="n">
        <f aca="false">F122</f>
        <v>0.0212417617908622</v>
      </c>
      <c r="G150" s="32" t="n">
        <f aca="false">G122</f>
        <v>-0.0116513100764572</v>
      </c>
    </row>
    <row r="151" customFormat="false" ht="12.8" hidden="false" customHeight="false" outlineLevel="0" collapsed="false">
      <c r="B151" s="5" t="n">
        <v>2016</v>
      </c>
      <c r="C151" s="61" t="n">
        <f aca="false">-C123</f>
        <v>-0.0120915600774794</v>
      </c>
      <c r="D151" s="61" t="n">
        <f aca="false">-D123</f>
        <v>-0.0821174703482336</v>
      </c>
      <c r="E151" s="61" t="n">
        <f aca="false">E123</f>
        <v>0.0613721775203611</v>
      </c>
      <c r="F151" s="61" t="n">
        <f aca="false">F123</f>
        <v>0.0136114589454148</v>
      </c>
      <c r="G151" s="61" t="n">
        <f aca="false">G123</f>
        <v>-0.019225393959937</v>
      </c>
    </row>
    <row r="152" customFormat="false" ht="12.8" hidden="false" customHeight="false" outlineLevel="0" collapsed="false">
      <c r="B152" s="0" t="n">
        <v>2017</v>
      </c>
      <c r="C152" s="32" t="n">
        <f aca="false">-C124</f>
        <v>-0.0155187056640414</v>
      </c>
      <c r="D152" s="32" t="n">
        <f aca="false">-D124</f>
        <v>-0.0847525809514075</v>
      </c>
      <c r="E152" s="32" t="n">
        <f aca="false">E124</f>
        <v>0.0631912464013855</v>
      </c>
      <c r="F152" s="32" t="n">
        <f aca="false">F124</f>
        <v>0.0110564581173711</v>
      </c>
      <c r="G152" s="32" t="n">
        <f aca="false">G124</f>
        <v>-0.0260235820966923</v>
      </c>
    </row>
    <row r="153" customFormat="false" ht="12.8" hidden="false" customHeight="false" outlineLevel="0" collapsed="false">
      <c r="B153" s="5" t="n">
        <f aca="false">B152+1</f>
        <v>2018</v>
      </c>
      <c r="C153" s="61" t="n">
        <f aca="false">-C125</f>
        <v>-0.0143643444472167</v>
      </c>
      <c r="D153" s="61" t="n">
        <f aca="false">-D125</f>
        <v>-0.0820642873195171</v>
      </c>
      <c r="E153" s="61" t="n">
        <f aca="false">E125</f>
        <v>0.0586401093091644</v>
      </c>
      <c r="F153" s="61" t="n">
        <f aca="false">F125</f>
        <v>0.015880266757964</v>
      </c>
      <c r="G153" s="61" t="n">
        <f aca="false">G125</f>
        <v>-0.0219082556996054</v>
      </c>
    </row>
    <row r="154" customFormat="false" ht="12.8" hidden="false" customHeight="false" outlineLevel="0" collapsed="false">
      <c r="B154" s="0" t="n">
        <f aca="false">B153+1</f>
        <v>2019</v>
      </c>
      <c r="C154" s="32" t="n">
        <f aca="false">-C126</f>
        <v>-0.0136316720467758</v>
      </c>
      <c r="D154" s="32" t="n">
        <f aca="false">-D126</f>
        <v>-0.0766686586511672</v>
      </c>
      <c r="E154" s="32" t="n">
        <f aca="false">E126</f>
        <v>0.0515756547434393</v>
      </c>
      <c r="F154" s="32" t="n">
        <f aca="false">F126</f>
        <v>0.0124613870926432</v>
      </c>
      <c r="G154" s="32" t="n">
        <f aca="false">G126</f>
        <v>-0.0262632888618605</v>
      </c>
    </row>
    <row r="155" customFormat="false" ht="12.8" hidden="false" customHeight="false" outlineLevel="0" collapsed="false">
      <c r="B155" s="5" t="n">
        <f aca="false">B154+1</f>
        <v>2020</v>
      </c>
      <c r="C155" s="61" t="n">
        <f aca="false">-C127</f>
        <v>-0.014690419356209</v>
      </c>
      <c r="D155" s="61" t="n">
        <f aca="false">-D127</f>
        <v>-0.0928271572038237</v>
      </c>
      <c r="E155" s="61" t="n">
        <f aca="false">E127</f>
        <v>0.0592436983751362</v>
      </c>
      <c r="F155" s="61" t="n">
        <f aca="false">F127</f>
        <v>0.0143162415877108</v>
      </c>
      <c r="G155" s="61" t="n">
        <f aca="false">G127</f>
        <v>-0.0339576365971857</v>
      </c>
    </row>
    <row r="156" customFormat="false" ht="12.8" hidden="false" customHeight="false" outlineLevel="0" collapsed="false">
      <c r="B156" s="0" t="n">
        <f aca="false">B155+1</f>
        <v>2021</v>
      </c>
      <c r="C156" s="32" t="n">
        <f aca="false">-C128</f>
        <v>-0.0131582768361574</v>
      </c>
      <c r="D156" s="32" t="n">
        <f aca="false">-D128</f>
        <v>-0.0833515732916415</v>
      </c>
      <c r="E156" s="32" t="n">
        <f aca="false">E128</f>
        <v>0.0569269329870062</v>
      </c>
      <c r="F156" s="32" t="n">
        <f aca="false">F128</f>
        <v>0.0140853616752376</v>
      </c>
      <c r="G156" s="32" t="n">
        <f aca="false">G128</f>
        <v>-0.0254975554655551</v>
      </c>
    </row>
    <row r="157" customFormat="false" ht="12.8" hidden="false" customHeight="false" outlineLevel="0" collapsed="false">
      <c r="B157" s="5" t="n">
        <f aca="false">B156+1</f>
        <v>2022</v>
      </c>
      <c r="C157" s="61" t="n">
        <f aca="false">-C129</f>
        <v>-0.0138906150913895</v>
      </c>
      <c r="D157" s="61" t="n">
        <f aca="false">-D129</f>
        <v>-0.0881421346500548</v>
      </c>
      <c r="E157" s="61" t="n">
        <f aca="false">E129</f>
        <v>0.0569990667719117</v>
      </c>
      <c r="F157" s="61" t="n">
        <f aca="false">F129</f>
        <v>0.0143611196738877</v>
      </c>
      <c r="G157" s="61" t="n">
        <f aca="false">G129</f>
        <v>-0.0306725632956449</v>
      </c>
    </row>
    <row r="158" customFormat="false" ht="12.8" hidden="false" customHeight="false" outlineLevel="0" collapsed="false">
      <c r="B158" s="0" t="n">
        <f aca="false">B157+1</f>
        <v>2023</v>
      </c>
      <c r="C158" s="32" t="n">
        <f aca="false">-C130</f>
        <v>-0.0144748449679638</v>
      </c>
      <c r="D158" s="32" t="n">
        <f aca="false">-D130</f>
        <v>-0.0915648653307937</v>
      </c>
      <c r="E158" s="32" t="n">
        <f aca="false">E130</f>
        <v>0.0576011746238161</v>
      </c>
      <c r="F158" s="32" t="n">
        <f aca="false">F130</f>
        <v>0.0146098308509987</v>
      </c>
      <c r="G158" s="32" t="n">
        <f aca="false">G130</f>
        <v>-0.0338287048239427</v>
      </c>
    </row>
    <row r="159" customFormat="false" ht="12.8" hidden="false" customHeight="false" outlineLevel="0" collapsed="false">
      <c r="B159" s="5" t="n">
        <f aca="false">B158+1</f>
        <v>2024</v>
      </c>
      <c r="C159" s="61" t="n">
        <f aca="false">-C131</f>
        <v>-0.0147160870526894</v>
      </c>
      <c r="D159" s="61" t="n">
        <f aca="false">-D131</f>
        <v>-0.0942520834684817</v>
      </c>
      <c r="E159" s="61" t="n">
        <f aca="false">E131</f>
        <v>0.0585780989318126</v>
      </c>
      <c r="F159" s="61" t="n">
        <f aca="false">F131</f>
        <v>0.0147425454717507</v>
      </c>
      <c r="G159" s="61" t="n">
        <f aca="false">G131</f>
        <v>-0.0356475261176078</v>
      </c>
    </row>
    <row r="160" customFormat="false" ht="12.8" hidden="false" customHeight="false" outlineLevel="0" collapsed="false">
      <c r="B160" s="0" t="n">
        <f aca="false">B159+1</f>
        <v>2025</v>
      </c>
      <c r="C160" s="32" t="n">
        <f aca="false">-C132</f>
        <v>-0.0147654162124748</v>
      </c>
      <c r="D160" s="32" t="n">
        <f aca="false">-D132</f>
        <v>-0.0967084096945383</v>
      </c>
      <c r="E160" s="32" t="n">
        <f aca="false">E132</f>
        <v>0.0599569710713403</v>
      </c>
      <c r="F160" s="32" t="n">
        <f aca="false">F132</f>
        <v>0.0148487389348056</v>
      </c>
      <c r="G160" s="32" t="n">
        <f aca="false">G132</f>
        <v>-0.0366681159008672</v>
      </c>
    </row>
    <row r="161" customFormat="false" ht="12.8" hidden="false" customHeight="false" outlineLevel="0" collapsed="false">
      <c r="B161" s="5" t="n">
        <f aca="false">B160+1</f>
        <v>2026</v>
      </c>
      <c r="C161" s="61" t="n">
        <f aca="false">-C133</f>
        <v>-0.0149616787699903</v>
      </c>
      <c r="D161" s="61" t="n">
        <f aca="false">-D133</f>
        <v>-0.0999854378837443</v>
      </c>
      <c r="E161" s="61" t="n">
        <f aca="false">E133</f>
        <v>0.0608241038127545</v>
      </c>
      <c r="F161" s="61" t="n">
        <f aca="false">F133</f>
        <v>0.0161386158857814</v>
      </c>
      <c r="G161" s="61" t="n">
        <f aca="false">G133</f>
        <v>-0.0379843969551987</v>
      </c>
    </row>
    <row r="162" customFormat="false" ht="12.8" hidden="false" customHeight="false" outlineLevel="0" collapsed="false">
      <c r="B162" s="0" t="n">
        <f aca="false">B161+1</f>
        <v>2027</v>
      </c>
      <c r="C162" s="32" t="n">
        <f aca="false">-C134</f>
        <v>-0.0152045903103431</v>
      </c>
      <c r="D162" s="32" t="n">
        <f aca="false">-D134</f>
        <v>-0.102411945903999</v>
      </c>
      <c r="E162" s="32" t="n">
        <f aca="false">E134</f>
        <v>0.0610089849511519</v>
      </c>
      <c r="F162" s="32" t="n">
        <f aca="false">F134</f>
        <v>0.0161386158857814</v>
      </c>
      <c r="G162" s="32" t="n">
        <f aca="false">G134</f>
        <v>-0.0404689353774089</v>
      </c>
    </row>
    <row r="163" customFormat="false" ht="12.8" hidden="false" customHeight="false" outlineLevel="0" collapsed="false">
      <c r="B163" s="5" t="n">
        <f aca="false">B162+1</f>
        <v>2028</v>
      </c>
      <c r="C163" s="61" t="n">
        <f aca="false">-C135</f>
        <v>-0.0152888023582443</v>
      </c>
      <c r="D163" s="61" t="n">
        <f aca="false">-D135</f>
        <v>-0.104090688884669</v>
      </c>
      <c r="E163" s="61" t="n">
        <f aca="false">E135</f>
        <v>0.0613563067989356</v>
      </c>
      <c r="F163" s="61" t="n">
        <f aca="false">F135</f>
        <v>0.0161386158857814</v>
      </c>
      <c r="G163" s="61" t="n">
        <f aca="false">G135</f>
        <v>-0.0418845685581963</v>
      </c>
    </row>
    <row r="164" customFormat="false" ht="12.8" hidden="false" customHeight="false" outlineLevel="0" collapsed="false">
      <c r="B164" s="0" t="n">
        <f aca="false">B163+1</f>
        <v>2029</v>
      </c>
      <c r="C164" s="32" t="n">
        <f aca="false">-C136</f>
        <v>-0.0150593077933764</v>
      </c>
      <c r="D164" s="32" t="n">
        <f aca="false">-D136</f>
        <v>-0.104885462013087</v>
      </c>
      <c r="E164" s="32" t="n">
        <f aca="false">E136</f>
        <v>0.0616447939791229</v>
      </c>
      <c r="F164" s="32" t="n">
        <f aca="false">F136</f>
        <v>0.0161386158857814</v>
      </c>
      <c r="G164" s="32" t="n">
        <f aca="false">G136</f>
        <v>-0.0421613599415591</v>
      </c>
    </row>
    <row r="165" customFormat="false" ht="12.8" hidden="false" customHeight="false" outlineLevel="0" collapsed="false">
      <c r="B165" s="5" t="n">
        <f aca="false">B164+1</f>
        <v>2030</v>
      </c>
      <c r="C165" s="61" t="n">
        <f aca="false">-C137</f>
        <v>-0.0146614661841133</v>
      </c>
      <c r="D165" s="61" t="n">
        <f aca="false">-D137</f>
        <v>-0.104916227639841</v>
      </c>
      <c r="E165" s="61" t="n">
        <f aca="false">E137</f>
        <v>0.0621227840369897</v>
      </c>
      <c r="F165" s="61" t="n">
        <f aca="false">F137</f>
        <v>0.0161386158857814</v>
      </c>
      <c r="G165" s="61" t="n">
        <f aca="false">G137</f>
        <v>-0.0413162939011833</v>
      </c>
    </row>
    <row r="166" customFormat="false" ht="12.8" hidden="false" customHeight="false" outlineLevel="0" collapsed="false">
      <c r="B166" s="0" t="n">
        <f aca="false">B165+1</f>
        <v>2031</v>
      </c>
      <c r="C166" s="32" t="n">
        <f aca="false">-C138</f>
        <v>-0.0142573848543576</v>
      </c>
      <c r="D166" s="32" t="n">
        <f aca="false">-D138</f>
        <v>-0.105012521104441</v>
      </c>
      <c r="E166" s="32" t="n">
        <f aca="false">E138</f>
        <v>0.0623784083829453</v>
      </c>
      <c r="F166" s="32" t="n">
        <f aca="false">F138</f>
        <v>0.0161386158857814</v>
      </c>
      <c r="G166" s="32" t="n">
        <f aca="false">G138</f>
        <v>-0.0407528816900719</v>
      </c>
    </row>
    <row r="167" customFormat="false" ht="12.8" hidden="false" customHeight="false" outlineLevel="0" collapsed="false">
      <c r="B167" s="5" t="n">
        <f aca="false">B166+1</f>
        <v>2032</v>
      </c>
      <c r="C167" s="61" t="n">
        <f aca="false">-C139</f>
        <v>-0.013822767904231</v>
      </c>
      <c r="D167" s="61" t="n">
        <f aca="false">-D139</f>
        <v>-0.104552487293915</v>
      </c>
      <c r="E167" s="61" t="n">
        <f aca="false">E139</f>
        <v>0.0626968172809243</v>
      </c>
      <c r="F167" s="61" t="n">
        <f aca="false">F139</f>
        <v>0.0161386158857814</v>
      </c>
      <c r="G167" s="61" t="n">
        <f aca="false">G139</f>
        <v>-0.0395398220314403</v>
      </c>
    </row>
    <row r="168" customFormat="false" ht="12.8" hidden="false" customHeight="false" outlineLevel="0" collapsed="false">
      <c r="B168" s="0" t="n">
        <f aca="false">B167+1</f>
        <v>2033</v>
      </c>
      <c r="C168" s="32" t="n">
        <f aca="false">-C140</f>
        <v>-0.0135302714280542</v>
      </c>
      <c r="D168" s="32" t="n">
        <f aca="false">-D140</f>
        <v>-0.104647912918646</v>
      </c>
      <c r="E168" s="32" t="n">
        <f aca="false">E140</f>
        <v>0.0628732302177537</v>
      </c>
      <c r="F168" s="32" t="n">
        <f aca="false">F140</f>
        <v>0.0161386158857814</v>
      </c>
      <c r="G168" s="32" t="n">
        <f aca="false">G140</f>
        <v>-0.0391663382431651</v>
      </c>
    </row>
    <row r="169" customFormat="false" ht="12.8" hidden="false" customHeight="false" outlineLevel="0" collapsed="false">
      <c r="B169" s="5" t="n">
        <f aca="false">B168+1</f>
        <v>2034</v>
      </c>
      <c r="C169" s="61" t="n">
        <f aca="false">-C141</f>
        <v>-0.0132470932297025</v>
      </c>
      <c r="D169" s="61" t="n">
        <f aca="false">-D141</f>
        <v>-0.104471467682816</v>
      </c>
      <c r="E169" s="61" t="n">
        <f aca="false">E141</f>
        <v>0.0631395460196218</v>
      </c>
      <c r="F169" s="61" t="n">
        <f aca="false">F141</f>
        <v>0.0161386158857814</v>
      </c>
      <c r="G169" s="61" t="n">
        <f aca="false">G141</f>
        <v>-0.0384403990071154</v>
      </c>
    </row>
    <row r="170" customFormat="false" ht="12.8" hidden="false" customHeight="false" outlineLevel="0" collapsed="false">
      <c r="B170" s="0" t="n">
        <f aca="false">B169+1</f>
        <v>2035</v>
      </c>
      <c r="C170" s="32" t="n">
        <f aca="false">-C142</f>
        <v>-0.0128581118492787</v>
      </c>
      <c r="D170" s="32" t="n">
        <f aca="false">-D142</f>
        <v>-0.103723270278262</v>
      </c>
      <c r="E170" s="32" t="n">
        <f aca="false">E142</f>
        <v>0.0634289836597774</v>
      </c>
      <c r="F170" s="32" t="n">
        <f aca="false">F142</f>
        <v>0.0161386158857814</v>
      </c>
      <c r="G170" s="32" t="n">
        <f aca="false">G142</f>
        <v>-0.0370137825819819</v>
      </c>
    </row>
    <row r="171" customFormat="false" ht="12.8" hidden="false" customHeight="false" outlineLevel="0" collapsed="false">
      <c r="B171" s="5" t="n">
        <f aca="false">B170+1</f>
        <v>2036</v>
      </c>
      <c r="C171" s="61" t="n">
        <f aca="false">-C143</f>
        <v>-0.0122437969042739</v>
      </c>
      <c r="D171" s="61" t="n">
        <f aca="false">-D143</f>
        <v>-0.10314554632782</v>
      </c>
      <c r="E171" s="61" t="n">
        <f aca="false">E143</f>
        <v>0.0639555375193357</v>
      </c>
      <c r="F171" s="61" t="n">
        <f aca="false">F143</f>
        <v>0.0161386158857814</v>
      </c>
      <c r="G171" s="61" t="n">
        <f aca="false">G143</f>
        <v>-0.0352951898269768</v>
      </c>
    </row>
    <row r="172" customFormat="false" ht="12.8" hidden="false" customHeight="false" outlineLevel="0" collapsed="false">
      <c r="B172" s="0" t="n">
        <f aca="false">B171+1</f>
        <v>2037</v>
      </c>
      <c r="C172" s="32" t="n">
        <f aca="false">-C144</f>
        <v>-0.0118592079976103</v>
      </c>
      <c r="D172" s="32" t="n">
        <f aca="false">-D144</f>
        <v>-0.102993607396193</v>
      </c>
      <c r="E172" s="32" t="n">
        <f aca="false">E144</f>
        <v>0.063893349670749</v>
      </c>
      <c r="F172" s="32" t="n">
        <f aca="false">F144</f>
        <v>0.0161386158857814</v>
      </c>
      <c r="G172" s="32" t="n">
        <f aca="false">G144</f>
        <v>-0.0348208498372729</v>
      </c>
    </row>
    <row r="173" customFormat="false" ht="12.8" hidden="false" customHeight="false" outlineLevel="0" collapsed="false">
      <c r="B173" s="5" t="n">
        <f aca="false">B172+1</f>
        <v>2038</v>
      </c>
      <c r="C173" s="61" t="n">
        <f aca="false">-C145</f>
        <v>-0.0117233307906312</v>
      </c>
      <c r="D173" s="61" t="n">
        <f aca="false">-D145</f>
        <v>-0.102669497841768</v>
      </c>
      <c r="E173" s="61" t="n">
        <f aca="false">E145</f>
        <v>0.0641434660476451</v>
      </c>
      <c r="F173" s="61" t="n">
        <f aca="false">F145</f>
        <v>0.0161386158857814</v>
      </c>
      <c r="G173" s="61" t="n">
        <f aca="false">G145</f>
        <v>-0.0341107466989728</v>
      </c>
    </row>
    <row r="174" customFormat="false" ht="12.8" hidden="false" customHeight="false" outlineLevel="0" collapsed="false">
      <c r="B174" s="0" t="n">
        <f aca="false">B173+1</f>
        <v>2039</v>
      </c>
      <c r="C174" s="32" t="n">
        <f aca="false">-C146</f>
        <v>-0.0115900234104464</v>
      </c>
      <c r="D174" s="32" t="n">
        <f aca="false">-D146</f>
        <v>-0.104186566354909</v>
      </c>
      <c r="E174" s="32" t="n">
        <f aca="false">E146</f>
        <v>0.0643592527529347</v>
      </c>
      <c r="F174" s="32" t="n">
        <f aca="false">F146</f>
        <v>0.0161386158857814</v>
      </c>
      <c r="G174" s="32" t="n">
        <f aca="false">G146</f>
        <v>-0.0352787211266394</v>
      </c>
    </row>
    <row r="175" customFormat="false" ht="12.8" hidden="false" customHeight="false" outlineLevel="0" collapsed="false">
      <c r="B175" s="5" t="n">
        <f aca="false">B174+1</f>
        <v>2040</v>
      </c>
      <c r="C175" s="61" t="n">
        <f aca="false">-C147</f>
        <v>-0.0113095398123636</v>
      </c>
      <c r="D175" s="61" t="n">
        <f aca="false">-D147</f>
        <v>-0.104063842703682</v>
      </c>
      <c r="E175" s="61" t="n">
        <f aca="false">E147</f>
        <v>0.0646885731797204</v>
      </c>
      <c r="F175" s="61" t="n">
        <f aca="false">F147</f>
        <v>0.0161386158857814</v>
      </c>
      <c r="G175" s="61" t="n">
        <f aca="false">G147</f>
        <v>-0.0345461934505438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Q1" colorId="64" zoomScale="75" zoomScaleNormal="75" zoomScalePageLayoutView="100" workbookViewId="0">
      <selection pane="topLeft" activeCell="AA37" activeCellId="0" sqref="AA37"/>
    </sheetView>
  </sheetViews>
  <sheetFormatPr defaultColWidth="9.2265625" defaultRowHeight="12.8" zeroHeight="false" outlineLevelRow="0" outlineLevelCol="0"/>
  <cols>
    <col collapsed="false" customWidth="true" hidden="false" outlineLevel="0" max="7" min="6" style="110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0" width="8.83"/>
    <col collapsed="false" customWidth="true" hidden="false" outlineLevel="0" max="14" min="14" style="110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175</v>
      </c>
      <c r="G1" s="141" t="s">
        <v>176</v>
      </c>
      <c r="H1" s="139"/>
      <c r="I1" s="139"/>
      <c r="J1" s="142" t="s">
        <v>177</v>
      </c>
      <c r="K1" s="142" t="s">
        <v>178</v>
      </c>
      <c r="L1" s="139"/>
      <c r="M1" s="143"/>
      <c r="N1" s="144" t="s">
        <v>179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180</v>
      </c>
      <c r="G2" s="142" t="s">
        <v>181</v>
      </c>
      <c r="H2" s="139"/>
      <c r="I2" s="139"/>
      <c r="J2" s="144"/>
      <c r="K2" s="144"/>
      <c r="L2" s="139"/>
      <c r="M2" s="143"/>
      <c r="N2" s="144" t="s">
        <v>182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</row>
    <row r="3" customFormat="false" ht="73.75" hidden="false" customHeight="true" outlineLevel="0" collapsed="false">
      <c r="A3" s="146" t="s">
        <v>183</v>
      </c>
      <c r="B3" s="147"/>
      <c r="C3" s="146" t="s">
        <v>184</v>
      </c>
      <c r="D3" s="146" t="s">
        <v>185</v>
      </c>
      <c r="E3" s="146" t="s">
        <v>186</v>
      </c>
      <c r="F3" s="148" t="s">
        <v>187</v>
      </c>
      <c r="G3" s="148" t="s">
        <v>188</v>
      </c>
      <c r="H3" s="146" t="s">
        <v>189</v>
      </c>
      <c r="I3" s="146" t="s">
        <v>190</v>
      </c>
      <c r="J3" s="148" t="s">
        <v>191</v>
      </c>
      <c r="K3" s="148" t="s">
        <v>192</v>
      </c>
      <c r="L3" s="146" t="s">
        <v>193</v>
      </c>
      <c r="M3" s="149" t="s">
        <v>194</v>
      </c>
      <c r="N3" s="148" t="s">
        <v>195</v>
      </c>
      <c r="O3" s="146" t="s">
        <v>196</v>
      </c>
      <c r="P3" s="147" t="s">
        <v>197</v>
      </c>
      <c r="Q3" s="146" t="s">
        <v>198</v>
      </c>
      <c r="R3" s="146" t="s">
        <v>199</v>
      </c>
      <c r="S3" s="146" t="s">
        <v>200</v>
      </c>
      <c r="T3" s="146" t="s">
        <v>201</v>
      </c>
      <c r="U3" s="147" t="s">
        <v>202</v>
      </c>
      <c r="V3" s="146" t="s">
        <v>203</v>
      </c>
      <c r="W3" s="146" t="s">
        <v>204</v>
      </c>
      <c r="X3" s="146" t="s">
        <v>205</v>
      </c>
      <c r="Y3" s="146" t="s">
        <v>206</v>
      </c>
      <c r="Z3" s="146" t="s">
        <v>207</v>
      </c>
      <c r="AA3" s="148" t="s">
        <v>208</v>
      </c>
      <c r="AB3" s="148" t="s">
        <v>209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210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5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5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5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B7" s="152"/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5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5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211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5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212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9.0859676552706</v>
      </c>
      <c r="AD10" s="0" t="s">
        <v>213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9.22142179310496</v>
      </c>
      <c r="AD11" s="154" t="s">
        <v>214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215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9.5188342066424</v>
      </c>
      <c r="AD12" s="154" t="s">
        <v>216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9.27540788500599</v>
      </c>
      <c r="AD13" s="154"/>
    </row>
    <row r="14" customFormat="false" ht="12.8" hidden="false" customHeight="false" outlineLevel="0" collapsed="false">
      <c r="A14" s="159" t="s">
        <v>217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high_v2_m!B2+temporary_pension_bonus_high!B2</f>
        <v>17715091.2971215</v>
      </c>
      <c r="G14" s="160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1" t="n">
        <f aca="false">high_v2_m!J2</f>
        <v>0</v>
      </c>
      <c r="K14" s="161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61" t="n">
        <f aca="false">SUM(high_v5_m!C2:J2)</f>
        <v>2735454.99361359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high_v2_m!B3+temporary_pension_bonus_high!B3</f>
        <v>20422747.1350974</v>
      </c>
      <c r="G15" s="162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3" t="n">
        <f aca="false">high_v2_m!J3</f>
        <v>0</v>
      </c>
      <c r="K15" s="163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63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2" t="n">
        <f aca="false">high_v2_m!B4+temporary_pension_bonus_high!B4</f>
        <v>19803746.8364793</v>
      </c>
      <c r="G16" s="162" t="n">
        <f aca="false">high_v2_m!C4+temporary_pension_bonus_high!B4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3" t="n">
        <f aca="false">high_v2_m!J4</f>
        <v>0</v>
      </c>
      <c r="K16" s="163" t="n">
        <f aca="false">high_v2_m!K4</f>
        <v>0</v>
      </c>
      <c r="L16" s="67" t="n">
        <f aca="false">H16-I16</f>
        <v>777485.531692125</v>
      </c>
      <c r="M16" s="67" t="n">
        <f aca="false">J16-K16</f>
        <v>0</v>
      </c>
      <c r="N16" s="163" t="n">
        <f aca="false">SUM(high_v5_m!C4:J4)</f>
        <v>2919136.7623483</v>
      </c>
      <c r="O16" s="164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7.11783128484035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19424910.5368698</v>
      </c>
      <c r="Y16" s="67" t="n">
        <f aca="false">N16*5.1890047538</f>
        <v>15147414.5368177</v>
      </c>
      <c r="Z16" s="67" t="n">
        <f aca="false">L16*5.5017049523</f>
        <v>4277496.00005216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2" t="n">
        <f aca="false">high_v2_m!B5+temporary_pension_bonus_high!B5</f>
        <v>21428421.3166265</v>
      </c>
      <c r="G17" s="162" t="n">
        <f aca="false">high_v2_m!C5+temporary_pension_bonus_high!B5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3" t="n">
        <f aca="false">high_v2_m!J5</f>
        <v>0</v>
      </c>
      <c r="K17" s="163" t="n">
        <f aca="false">high_v2_m!K5</f>
        <v>0</v>
      </c>
      <c r="L17" s="67" t="n">
        <f aca="false">H17-I17</f>
        <v>842483.122443445</v>
      </c>
      <c r="M17" s="67" t="n">
        <f aca="false">J17-K17</f>
        <v>0</v>
      </c>
      <c r="N17" s="163" t="n">
        <f aca="false">SUM(high_v5_m!C5:J5)</f>
        <v>2757062.56989139</v>
      </c>
      <c r="O17" s="164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6.72286264506211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18941504.3486668</v>
      </c>
      <c r="Y17" s="67" t="n">
        <f aca="false">N17*5.1890047538</f>
        <v>14306410.7816905</v>
      </c>
      <c r="Z17" s="67" t="n">
        <f aca="false">L17*5.5017049523</f>
        <v>4635093.56697627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high_v2_m!B6+temporary_pension_bonus_high!B6</f>
        <v>18797781.9121755</v>
      </c>
      <c r="G18" s="160" t="n">
        <f aca="false">high_v2_m!C6+temporary_pension_bonus_high!B6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61" t="n">
        <f aca="false">high_v2_m!J6</f>
        <v>0</v>
      </c>
      <c r="K18" s="161" t="n">
        <f aca="false">high_v2_m!K6</f>
        <v>0</v>
      </c>
      <c r="L18" s="8" t="n">
        <f aca="false">H18-I18</f>
        <v>737462.751726605</v>
      </c>
      <c r="M18" s="8" t="n">
        <f aca="false">J18-K18</f>
        <v>0</v>
      </c>
      <c r="N18" s="161" t="n">
        <f aca="false">SUM(high_v5_m!C6:J6)</f>
        <v>2795658.97722293</v>
      </c>
      <c r="O18" s="165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6.62340305491052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high_v2_m!B7+temporary_pension_bonus_high!B7</f>
        <v>19382726.6633888</v>
      </c>
      <c r="G19" s="162" t="n">
        <f aca="false">high_v2_m!C7+temporary_pension_bonus_high!B7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3" t="n">
        <f aca="false">high_v2_m!J7</f>
        <v>0</v>
      </c>
      <c r="K19" s="163" t="n">
        <f aca="false">high_v2_m!K7</f>
        <v>0</v>
      </c>
      <c r="L19" s="67" t="n">
        <f aca="false">H19-I19</f>
        <v>762331.112871721</v>
      </c>
      <c r="M19" s="67" t="n">
        <f aca="false">J19-K19</f>
        <v>0</v>
      </c>
      <c r="N19" s="163" t="n">
        <f aca="false">SUM(high_v5_m!C7:J7)</f>
        <v>2828183.68633319</v>
      </c>
      <c r="O19" s="164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6.65218153713431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14675458.5930025</v>
      </c>
      <c r="Z19" s="67" t="n">
        <f aca="false">L19*5.5017049523</f>
        <v>4194120.85897872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high_v2_m!D8+temporary_pension_bonus_high!B8</f>
        <v>18504303.1925063</v>
      </c>
      <c r="G20" s="163" t="n">
        <f aca="false">high_v2_m!E8+temporary_pension_bonus_high!B8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3" t="n">
        <f aca="false">high_v2_m!J8</f>
        <v>0</v>
      </c>
      <c r="K20" s="163" t="n">
        <f aca="false">high_v2_m!K8</f>
        <v>0</v>
      </c>
      <c r="L20" s="67" t="n">
        <f aca="false">H20-I20</f>
        <v>730280.338931318</v>
      </c>
      <c r="M20" s="67" t="n">
        <f aca="false">J20-K20</f>
        <v>0</v>
      </c>
      <c r="N20" s="163" t="n">
        <f aca="false">SUM(high_v5_m!C8:J8)</f>
        <v>2477813.00409058</v>
      </c>
      <c r="O20" s="164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6.85659583544297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high_v2_m!D9+temporary_pension_bonus_high!B9</f>
        <v>20255770.5244998</v>
      </c>
      <c r="G21" s="163" t="n">
        <f aca="false">high_v2_m!E9+temporary_pension_bonus_high!B9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3" t="n">
        <f aca="false">high_v2_m!J9</f>
        <v>37448.2927964077</v>
      </c>
      <c r="K21" s="163" t="n">
        <f aca="false">high_v2_m!K9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63" t="n">
        <f aca="false">SUM(high_v5_m!C9:J9)</f>
        <v>3910348.4398605</v>
      </c>
      <c r="O21" s="164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5.47581786762145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24695494.8404541</v>
      </c>
      <c r="Y21" s="67" t="n">
        <f aca="false">N21*5.1890047538</f>
        <v>20290816.6434506</v>
      </c>
      <c r="Z21" s="67" t="n">
        <f aca="false">L21*5.5017049523</f>
        <v>4404678.19700349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high_v2_m!D10+temporary_pension_bonus_high!B10</f>
        <v>19378703.2560285</v>
      </c>
      <c r="G22" s="161" t="n">
        <f aca="false">high_v2_m!E10+temporary_pension_bonus_high!B10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61" t="n">
        <f aca="false">high_v2_m!J10</f>
        <v>68744.4841315014</v>
      </c>
      <c r="K22" s="161" t="n">
        <f aca="false">high_v2_m!K10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61" t="n">
        <f aca="false">SUM(high_v5_m!C10:J10)</f>
        <v>4299591.36744104</v>
      </c>
      <c r="O22" s="165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high_v2_m!D11+temporary_pension_bonus_high!B11</f>
        <v>20711369.2321363</v>
      </c>
      <c r="G23" s="163" t="n">
        <f aca="false">high_v2_m!E11+temporary_pension_bonus_high!B11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63" t="n">
        <f aca="false">high_v2_m!J11</f>
        <v>105406.410376622</v>
      </c>
      <c r="K23" s="163" t="n">
        <f aca="false">high_v2_m!K11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63" t="n">
        <f aca="false">SUM(high_v5_m!C11:J11)</f>
        <v>3939404.98436416</v>
      </c>
      <c r="O23" s="164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</v>
      </c>
      <c r="Z23" s="67" t="n">
        <f aca="false">L23*5.5017049523</f>
        <v>4503582.94884692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high_v2_m!D12+temporary_pension_bonus_high!B12</f>
        <v>19898364.4949312</v>
      </c>
      <c r="G24" s="163" t="n">
        <f aca="false">high_v2_m!E12+temporary_pension_bonus_high!B12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3" t="n">
        <f aca="false">high_v2_m!J12</f>
        <v>153068.271140567</v>
      </c>
      <c r="K24" s="163" t="n">
        <f aca="false">high_v2_m!K12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63" t="n">
        <f aca="false">SUM(high_v5_m!C12:J12)</f>
        <v>3599614.55233287</v>
      </c>
      <c r="O24" s="164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5.1440997198508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18678417.0239029</v>
      </c>
      <c r="Z24" s="67" t="n">
        <f aca="false">L24*5.5017049523</f>
        <v>4321831.67338463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high_v2_m!D13+temporary_pension_bonus_high!B13</f>
        <v>21659293.0983671</v>
      </c>
      <c r="G25" s="163" t="n">
        <f aca="false">high_v2_m!E13+temporary_pension_bonus_high!B13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3" t="n">
        <f aca="false">high_v2_m!J13</f>
        <v>195716.984291222</v>
      </c>
      <c r="K25" s="163" t="n">
        <f aca="false">high_v2_m!K13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63" t="n">
        <f aca="false">SUM(high_v5_m!C13:J13)</f>
        <v>4012507.36812271</v>
      </c>
      <c r="O25" s="166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high_v2_m!D14+temporary_pension_bonus_high!B14</f>
        <v>20174391.2627902</v>
      </c>
      <c r="G26" s="161" t="n">
        <f aca="false">high_v2_m!E14+temporary_pension_bonus_high!B14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61" t="n">
        <f aca="false">high_v2_m!J14</f>
        <v>199621.10106806</v>
      </c>
      <c r="K26" s="161" t="n">
        <f aca="false">high_v2_m!K14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61" t="n">
        <f aca="false">SUM(high_v5_m!C14:J14)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high_v2_m!D15+temporary_pension_bonus_high!B15</f>
        <v>20313980.7774135</v>
      </c>
      <c r="G27" s="163" t="n">
        <f aca="false">high_v2_m!E15+temporary_pension_bonus_high!B15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63" t="n">
        <f aca="false">high_v2_m!J15</f>
        <v>217761.898580891</v>
      </c>
      <c r="K27" s="163" t="n">
        <f aca="false">high_v2_m!K15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63" t="n">
        <f aca="false">SUM(high_v5_m!C15:J15)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high_v2_m!D16+temporary_pension_bonus_high!B16</f>
        <v>19050994.9160723</v>
      </c>
      <c r="G28" s="163" t="n">
        <f aca="false">high_v2_m!E16+temporary_pension_bonus_high!B16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3" t="n">
        <f aca="false">high_v2_m!J16</f>
        <v>235047.123224172</v>
      </c>
      <c r="K28" s="163" t="n">
        <f aca="false">high_v2_m!K16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63" t="n">
        <f aca="false">SUM(high_v5_m!C16:J16)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21298292.338015</v>
      </c>
      <c r="Y28" s="67" t="n">
        <f aca="false">N28*5.1890047538</f>
        <v>17166675.6927776</v>
      </c>
      <c r="Z28" s="67" t="n">
        <f aca="false">L28*5.5017049523</f>
        <v>4131616.64523732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high_v2_m!D17+temporary_pension_bonus_high!B17</f>
        <v>17490439.3900688</v>
      </c>
      <c r="G29" s="163" t="n">
        <f aca="false">high_v2_m!E17+temporary_pension_bonus_high!B17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63" t="n">
        <f aca="false">high_v2_m!J17</f>
        <v>240391.322037069</v>
      </c>
      <c r="K29" s="163" t="n">
        <f aca="false">high_v2_m!K17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63" t="n">
        <f aca="false">SUM(high_v5_m!C17:J17)</f>
        <v>3051396.70579709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high_v2_m!D18+temporary_pension_bonus_high!B18</f>
        <v>17349305.2240575</v>
      </c>
      <c r="G30" s="161" t="n">
        <f aca="false">high_v2_m!E18+temporary_pension_bonus_high!B18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61" t="n">
        <f aca="false">high_v2_m!J18</f>
        <v>195752.530770185</v>
      </c>
      <c r="K30" s="161" t="n">
        <f aca="false">high_v2_m!K18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61" t="n">
        <f aca="false">SUM(high_v5_m!C18:J18)</f>
        <v>3574517.52676075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high_v2_m!D19+temporary_pension_bonus_high!B19</f>
        <v>17520986.5839201</v>
      </c>
      <c r="G31" s="163" t="n">
        <f aca="false">high_v2_m!E19+temporary_pension_bonus_high!B19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3" t="n">
        <f aca="false">high_v2_m!J19</f>
        <v>200857.994505559</v>
      </c>
      <c r="K31" s="163" t="n">
        <f aca="false">high_v2_m!K19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3" t="n">
        <f aca="false">SUM(high_v5_m!C19:J19)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high_v2_m!D20+temporary_pension_bonus_high!B20</f>
        <v>17904199.2173535</v>
      </c>
      <c r="G32" s="163" t="n">
        <f aca="false">high_v2_m!E20+temporary_pension_bonus_high!B20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63" t="n">
        <f aca="false">high_v2_m!J20</f>
        <v>191856.994735014</v>
      </c>
      <c r="K32" s="163" t="n">
        <f aca="false">high_v2_m!K20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63" t="n">
        <f aca="false">SUM(high_v5_m!C20:J20)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high_v2_m!D21+temporary_pension_bonus_high!B21</f>
        <v>17688054.0091524</v>
      </c>
      <c r="G33" s="163" t="n">
        <f aca="false">high_v2_m!E21+temporary_pension_bonus_high!B21</f>
        <v>16981862.040653</v>
      </c>
      <c r="H33" s="67" t="n">
        <f aca="false">F33-J33</f>
        <v>17481389.1870009</v>
      </c>
      <c r="I33" s="67" t="n">
        <f aca="false">G33-K33</f>
        <v>16781397.163166</v>
      </c>
      <c r="J33" s="163" t="n">
        <f aca="false">high_v2_m!J21</f>
        <v>206664.82215155</v>
      </c>
      <c r="K33" s="163" t="n">
        <f aca="false">high_v2_m!K21</f>
        <v>200464.877487003</v>
      </c>
      <c r="L33" s="67" t="n">
        <f aca="false">H33-I33</f>
        <v>699992.023834843</v>
      </c>
      <c r="M33" s="67" t="n">
        <f aca="false">J33-K33</f>
        <v>6199.94466454655</v>
      </c>
      <c r="N33" s="163" t="n">
        <f aca="false">SUM(high_v5_m!C21:J21)</f>
        <v>3280777.27976349</v>
      </c>
      <c r="O33" s="7"/>
      <c r="P33" s="7"/>
      <c r="Q33" s="67" t="n">
        <f aca="false">I33*5.5017049523</f>
        <v>92326295.8791038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20875118.4849544</v>
      </c>
      <c r="Y33" s="67" t="n">
        <f aca="false">N33*5.1890047538</f>
        <v>17023968.9008518</v>
      </c>
      <c r="Z33" s="67" t="n">
        <f aca="false">L33*5.5017049523</f>
        <v>3851149.58410266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high_v2_m!D22+temporary_pension_bonus_high!B22</f>
        <v>20193956.1424969</v>
      </c>
      <c r="G34" s="161" t="n">
        <f aca="false">high_v2_m!E22+temporary_pension_bonus_high!B22</f>
        <v>19470169.2231589</v>
      </c>
      <c r="H34" s="8" t="n">
        <f aca="false">F34-J34</f>
        <v>19953611.8387312</v>
      </c>
      <c r="I34" s="8" t="n">
        <f aca="false">G34-K34</f>
        <v>19237035.2485061</v>
      </c>
      <c r="J34" s="161" t="n">
        <f aca="false">high_v2_m!J22</f>
        <v>240344.303765718</v>
      </c>
      <c r="K34" s="161" t="n">
        <f aca="false">high_v2_m!K22</f>
        <v>233133.974652747</v>
      </c>
      <c r="L34" s="8" t="n">
        <f aca="false">H34-I34</f>
        <v>716576.590225104</v>
      </c>
      <c r="M34" s="8" t="n">
        <f aca="false">J34-K34</f>
        <v>7210.32911297155</v>
      </c>
      <c r="N34" s="161" t="n">
        <f aca="false">SUM(high_v5_m!C22:J22)</f>
        <v>3813388.74692218</v>
      </c>
      <c r="O34" s="5"/>
      <c r="P34" s="5"/>
      <c r="Q34" s="8" t="n">
        <f aca="false">I34*5.5017049523</f>
        <v>105836492.094276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23730085.3110103</v>
      </c>
      <c r="Y34" s="8" t="n">
        <f aca="false">N34*5.1890047538</f>
        <v>19787692.3358666</v>
      </c>
      <c r="Z34" s="8" t="n">
        <f aca="false">L34*5.5017049523</f>
        <v>3942392.9751437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high_v2_m!D23+temporary_pension_bonus_high!B23</f>
        <v>18733020.4698766</v>
      </c>
      <c r="G35" s="163" t="n">
        <f aca="false">high_v2_m!E23+temporary_pension_bonus_high!B23</f>
        <v>17993589.4221722</v>
      </c>
      <c r="H35" s="67" t="n">
        <f aca="false">F35-J35</f>
        <v>18459696.2753532</v>
      </c>
      <c r="I35" s="67" t="n">
        <f aca="false">G35-K35</f>
        <v>17728464.9534844</v>
      </c>
      <c r="J35" s="163" t="n">
        <f aca="false">high_v2_m!J23</f>
        <v>273324.194523427</v>
      </c>
      <c r="K35" s="163" t="n">
        <f aca="false">high_v2_m!K23</f>
        <v>265124.468687724</v>
      </c>
      <c r="L35" s="67" t="n">
        <f aca="false">H35-I35</f>
        <v>731231.321868766</v>
      </c>
      <c r="M35" s="67" t="n">
        <f aca="false">J35-K35</f>
        <v>8199.72583570279</v>
      </c>
      <c r="N35" s="163" t="n">
        <f aca="false">SUM(high_v5_m!C23:J23)</f>
        <v>3033806.44798729</v>
      </c>
      <c r="O35" s="7"/>
      <c r="P35" s="7"/>
      <c r="Q35" s="67" t="n">
        <f aca="false">I35*5.5017049523</f>
        <v>97536783.4312623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19765455.0655174</v>
      </c>
      <c r="Y35" s="67" t="n">
        <f aca="false">N35*5.1890047538</f>
        <v>15742436.0807151</v>
      </c>
      <c r="Z35" s="67" t="n">
        <f aca="false">L35*5.5017049523</f>
        <v>4023018.98480227</v>
      </c>
      <c r="AA35" s="67" t="n">
        <f aca="false">IFE_cost_high!B23*3</f>
        <v>1879792.43133</v>
      </c>
      <c r="AB35" s="67" t="n">
        <f aca="false">AA35*$AC$13</f>
        <v>17435841.5397329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high_v2_m!D24+temporary_pension_bonus_high!B24</f>
        <v>18664230.2518013</v>
      </c>
      <c r="G36" s="163" t="n">
        <f aca="false">high_v2_m!E24+temporary_pension_bonus_high!B24</f>
        <v>17925258.1513179</v>
      </c>
      <c r="H36" s="67" t="n">
        <f aca="false">F36-J36</f>
        <v>18372749.1585801</v>
      </c>
      <c r="I36" s="67" t="n">
        <f aca="false">G36-K36</f>
        <v>17642521.4908933</v>
      </c>
      <c r="J36" s="163" t="n">
        <f aca="false">high_v2_m!J24</f>
        <v>291481.093221241</v>
      </c>
      <c r="K36" s="163" t="n">
        <f aca="false">high_v2_m!K24</f>
        <v>282736.660424604</v>
      </c>
      <c r="L36" s="67" t="n">
        <f aca="false">H36-I36</f>
        <v>730227.667686787</v>
      </c>
      <c r="M36" s="67" t="n">
        <f aca="false">J36-K36</f>
        <v>8744.43279663729</v>
      </c>
      <c r="N36" s="163" t="n">
        <f aca="false">SUM(high_v5_m!C24:J24)</f>
        <v>3002505.36843241</v>
      </c>
      <c r="O36" s="7"/>
      <c r="P36" s="7"/>
      <c r="Q36" s="67" t="n">
        <f aca="false">I36*5.5017049523</f>
        <v>97063947.8575068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19597511.8057246</v>
      </c>
      <c r="Y36" s="67" t="n">
        <f aca="false">N36*5.1890047538</f>
        <v>15580014.6301058</v>
      </c>
      <c r="Z36" s="67" t="n">
        <f aca="false">L36*5.5017049523</f>
        <v>4017497.17561887</v>
      </c>
      <c r="AA36" s="67" t="n">
        <f aca="false">IFE_cost_high!B24*3</f>
        <v>2639212.46442</v>
      </c>
      <c r="AB36" s="67" t="n">
        <f aca="false">AA36*$AC$13</f>
        <v>24479772.1026874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high_v2_m!D25+temporary_pension_bonus_high!B25</f>
        <v>18669681.8674334</v>
      </c>
      <c r="G37" s="163" t="n">
        <f aca="false">high_v2_m!E25+temporary_pension_bonus_high!B25</f>
        <v>17928253.321896</v>
      </c>
      <c r="H37" s="67" t="n">
        <f aca="false">F37-J37</f>
        <v>18360945.0219188</v>
      </c>
      <c r="I37" s="67" t="n">
        <f aca="false">G37-K37</f>
        <v>17628778.5817468</v>
      </c>
      <c r="J37" s="163" t="n">
        <f aca="false">high_v2_m!J25</f>
        <v>308736.845514627</v>
      </c>
      <c r="K37" s="163" t="n">
        <f aca="false">high_v2_m!K25</f>
        <v>299474.740149188</v>
      </c>
      <c r="L37" s="67" t="n">
        <f aca="false">H37-I37</f>
        <v>732166.440172035</v>
      </c>
      <c r="M37" s="67" t="n">
        <f aca="false">J37-K37</f>
        <v>9262.10536543885</v>
      </c>
      <c r="N37" s="163" t="n">
        <f aca="false">SUM(high_v5_m!C25:J25)</f>
        <v>3002498.41483284</v>
      </c>
      <c r="O37" s="7"/>
      <c r="P37" s="7"/>
      <c r="Q37" s="67" t="n">
        <f aca="false">I37*5.5017049523</f>
        <v>96988338.4261963</v>
      </c>
      <c r="R37" s="67"/>
      <c r="S37" s="67"/>
      <c r="T37" s="7"/>
      <c r="U37" s="7"/>
      <c r="V37" s="67" t="n">
        <f aca="false">K37*5.5017049523</f>
        <v>1647621.66096754</v>
      </c>
      <c r="W37" s="67" t="n">
        <f aca="false">M37*5.5017049523</f>
        <v>50957.3709577593</v>
      </c>
      <c r="X37" s="67" t="n">
        <f aca="false">N37*5.1890047538+L37*5.5017049523</f>
        <v>19608142.2776469</v>
      </c>
      <c r="Y37" s="67" t="n">
        <f aca="false">N37*5.1890047538</f>
        <v>15579978.5478446</v>
      </c>
      <c r="Z37" s="67" t="n">
        <f aca="false">L37*5.5017049523</f>
        <v>4028163.72980235</v>
      </c>
      <c r="AA37" s="67" t="n">
        <f aca="false">IFE_cost_high!B25*3</f>
        <v>808835.74179</v>
      </c>
      <c r="AB37" s="67" t="n">
        <f aca="false">AA37*$AC$13</f>
        <v>7502281.41707363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high_v2_m!D26+temporary_pension_bonus_high!B26</f>
        <v>19175737.2809537</v>
      </c>
      <c r="G38" s="161" t="n">
        <f aca="false">high_v2_m!E26+temporary_pension_bonus_high!B26</f>
        <v>18411844.0885976</v>
      </c>
      <c r="H38" s="8" t="n">
        <f aca="false">F38-J38</f>
        <v>18831049.3417007</v>
      </c>
      <c r="I38" s="8" t="n">
        <f aca="false">G38-K38</f>
        <v>18077496.7875222</v>
      </c>
      <c r="J38" s="161" t="n">
        <f aca="false">high_v2_m!J26</f>
        <v>344687.939252984</v>
      </c>
      <c r="K38" s="161" t="n">
        <f aca="false">high_v2_m!K26</f>
        <v>334347.301075394</v>
      </c>
      <c r="L38" s="8" t="n">
        <f aca="false">H38-I38</f>
        <v>753552.554178573</v>
      </c>
      <c r="M38" s="8" t="n">
        <f aca="false">J38-K38</f>
        <v>10340.6381775895</v>
      </c>
      <c r="N38" s="161" t="n">
        <f aca="false">SUM(high_v5_m!C26:J26)</f>
        <v>3762448.95027342</v>
      </c>
      <c r="O38" s="5"/>
      <c r="P38" s="5"/>
      <c r="Q38" s="8" t="n">
        <f aca="false">I38*5.5017049523</f>
        <v>99457053.601098</v>
      </c>
      <c r="R38" s="8"/>
      <c r="S38" s="8"/>
      <c r="T38" s="5"/>
      <c r="U38" s="5"/>
      <c r="V38" s="8" t="n">
        <f aca="false">K38*5.5017049523</f>
        <v>1839480.20211463</v>
      </c>
      <c r="W38" s="8" t="n">
        <f aca="false">M38*5.5017049523</f>
        <v>56891.1402715867</v>
      </c>
      <c r="X38" s="8" t="n">
        <f aca="false">N38*5.1890047538+L38*5.5017049523</f>
        <v>23669189.3080412</v>
      </c>
      <c r="Y38" s="8" t="n">
        <f aca="false">N38*5.1890047538</f>
        <v>19523365.4888986</v>
      </c>
      <c r="Z38" s="8" t="n">
        <f aca="false">L38*5.5017049523</f>
        <v>4145823.81914257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high_v2_m!D27+temporary_pension_bonus_high!B27</f>
        <v>19384878.0248906</v>
      </c>
      <c r="G39" s="163" t="n">
        <f aca="false">high_v2_m!E27+temporary_pension_bonus_high!B27</f>
        <v>18611050.9123073</v>
      </c>
      <c r="H39" s="67" t="n">
        <f aca="false">F39-J39</f>
        <v>19022940.6041776</v>
      </c>
      <c r="I39" s="67" t="n">
        <f aca="false">G39-K39</f>
        <v>18259971.6142158</v>
      </c>
      <c r="J39" s="163" t="n">
        <f aca="false">high_v2_m!J27</f>
        <v>361937.420712961</v>
      </c>
      <c r="K39" s="163" t="n">
        <f aca="false">high_v2_m!K27</f>
        <v>351079.298091572</v>
      </c>
      <c r="L39" s="67" t="n">
        <f aca="false">H39-I39</f>
        <v>762968.989961881</v>
      </c>
      <c r="M39" s="67" t="n">
        <f aca="false">J39-K39</f>
        <v>10858.1226213889</v>
      </c>
      <c r="N39" s="163" t="n">
        <f aca="false">SUM(high_v5_m!C27:J27)</f>
        <v>3149979.29052346</v>
      </c>
      <c r="O39" s="7"/>
      <c r="P39" s="7"/>
      <c r="Q39" s="67" t="n">
        <f aca="false">I39*5.5017049523</f>
        <v>100460976.258788</v>
      </c>
      <c r="R39" s="67"/>
      <c r="S39" s="67"/>
      <c r="T39" s="7"/>
      <c r="U39" s="7"/>
      <c r="V39" s="67" t="n">
        <f aca="false">K39*5.5017049523</f>
        <v>1931534.71296041</v>
      </c>
      <c r="W39" s="67" t="n">
        <f aca="false">M39*5.5017049523</f>
        <v>59738.1869987758</v>
      </c>
      <c r="X39" s="67" t="n">
        <f aca="false">N39*5.1890047538+L39*5.5017049523</f>
        <v>20542887.7834224</v>
      </c>
      <c r="Y39" s="67" t="n">
        <f aca="false">N39*5.1890047538</f>
        <v>16345257.5128978</v>
      </c>
      <c r="Z39" s="67" t="n">
        <f aca="false">L39*5.5017049523</f>
        <v>4197630.27052461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high_v2_m!D28+temporary_pension_bonus_high!B28</f>
        <v>18349893.90786</v>
      </c>
      <c r="G40" s="163" t="n">
        <f aca="false">high_v2_m!E28+temporary_pension_bonus_high!B28</f>
        <v>17615355.331101</v>
      </c>
      <c r="H40" s="67" t="n">
        <f aca="false">F40-J40</f>
        <v>17979097.9729087</v>
      </c>
      <c r="I40" s="67" t="n">
        <f aca="false">G40-K40</f>
        <v>17255683.2741983</v>
      </c>
      <c r="J40" s="163" t="n">
        <f aca="false">high_v2_m!J28</f>
        <v>370795.934951244</v>
      </c>
      <c r="K40" s="163" t="n">
        <f aca="false">high_v2_m!K28</f>
        <v>359672.056902706</v>
      </c>
      <c r="L40" s="67" t="n">
        <f aca="false">H40-I40</f>
        <v>723414.698710445</v>
      </c>
      <c r="M40" s="67" t="n">
        <f aca="false">J40-K40</f>
        <v>11123.8780485373</v>
      </c>
      <c r="N40" s="163" t="n">
        <f aca="false">SUM(high_v5_m!C28:J28)</f>
        <v>2817712.23738288</v>
      </c>
      <c r="O40" s="7"/>
      <c r="P40" s="7"/>
      <c r="Q40" s="67" t="n">
        <f aca="false">I40*5.5017049523</f>
        <v>94935678.124977</v>
      </c>
      <c r="R40" s="67"/>
      <c r="S40" s="67"/>
      <c r="T40" s="7"/>
      <c r="U40" s="7"/>
      <c r="V40" s="67" t="n">
        <f aca="false">K40*5.5017049523</f>
        <v>1978809.53666555</v>
      </c>
      <c r="W40" s="67" t="n">
        <f aca="false">M40*5.5017049523</f>
        <v>61200.2949484189</v>
      </c>
      <c r="X40" s="67" t="n">
        <f aca="false">N40*5.1890047538+L40*5.5017049523</f>
        <v>18601136.425082</v>
      </c>
      <c r="Y40" s="67" t="n">
        <f aca="false">N40*5.1890047538</f>
        <v>14621122.1946202</v>
      </c>
      <c r="Z40" s="67" t="n">
        <f aca="false">L40*5.5017049523</f>
        <v>3980014.23046187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high_v2_m!D29+temporary_pension_bonus_high!B29</f>
        <v>21192459.4957217</v>
      </c>
      <c r="G41" s="163" t="n">
        <f aca="false">high_v2_m!E29+temporary_pension_bonus_high!B29</f>
        <v>20343091.8176134</v>
      </c>
      <c r="H41" s="67" t="n">
        <f aca="false">F41-J41</f>
        <v>20733052.7696282</v>
      </c>
      <c r="I41" s="67" t="n">
        <f aca="false">G41-K41</f>
        <v>19897467.2933027</v>
      </c>
      <c r="J41" s="163" t="n">
        <f aca="false">high_v2_m!J29</f>
        <v>459406.726093489</v>
      </c>
      <c r="K41" s="163" t="n">
        <f aca="false">high_v2_m!K29</f>
        <v>445624.524310684</v>
      </c>
      <c r="L41" s="67" t="n">
        <f aca="false">H41-I41</f>
        <v>835585.476325501</v>
      </c>
      <c r="M41" s="67" t="n">
        <f aca="false">J41-K41</f>
        <v>13782.2017828047</v>
      </c>
      <c r="N41" s="163" t="n">
        <f aca="false">SUM(high_v5_m!C29:J29)</f>
        <v>3413297.0338209</v>
      </c>
      <c r="O41" s="7"/>
      <c r="P41" s="7"/>
      <c r="Q41" s="67" t="n">
        <f aca="false">I41*5.5017049523</f>
        <v>109469994.345791</v>
      </c>
      <c r="R41" s="67"/>
      <c r="S41" s="67"/>
      <c r="T41" s="7"/>
      <c r="U41" s="7"/>
      <c r="V41" s="67" t="n">
        <f aca="false">K41*5.5017049523</f>
        <v>2451694.65226642</v>
      </c>
      <c r="W41" s="67" t="n">
        <f aca="false">M41*5.5017049523</f>
        <v>75825.6078020547</v>
      </c>
      <c r="X41" s="67" t="n">
        <f aca="false">N41*5.1890047538+L41*5.5017049523</f>
        <v>22308759.287798</v>
      </c>
      <c r="Y41" s="67" t="n">
        <f aca="false">N41*5.1890047538</f>
        <v>17711614.5346281</v>
      </c>
      <c r="Z41" s="67" t="n">
        <f aca="false">L41*5.5017049523</f>
        <v>4597144.75316996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high_v2_m!D30+temporary_pension_bonus_high!B30</f>
        <v>20142547.963761</v>
      </c>
      <c r="G42" s="161" t="n">
        <f aca="false">high_v2_m!E30+temporary_pension_bonus_high!B30</f>
        <v>19333461.6255997</v>
      </c>
      <c r="H42" s="8" t="n">
        <f aca="false">F42-J42</f>
        <v>19702807.9844542</v>
      </c>
      <c r="I42" s="8" t="n">
        <f aca="false">G42-K42</f>
        <v>18906913.8456721</v>
      </c>
      <c r="J42" s="161" t="n">
        <f aca="false">high_v2_m!J30</f>
        <v>439739.979306752</v>
      </c>
      <c r="K42" s="161" t="n">
        <f aca="false">high_v2_m!K30</f>
        <v>426547.77992755</v>
      </c>
      <c r="L42" s="8" t="n">
        <f aca="false">H42-I42</f>
        <v>795894.138782077</v>
      </c>
      <c r="M42" s="8" t="n">
        <f aca="false">J42-K42</f>
        <v>13192.1993792026</v>
      </c>
      <c r="N42" s="161" t="n">
        <f aca="false">SUM(high_v5_m!C30:J30)</f>
        <v>3791477.52919835</v>
      </c>
      <c r="O42" s="5"/>
      <c r="P42" s="5"/>
      <c r="Q42" s="8" t="n">
        <f aca="false">I42*5.5017049523</f>
        <v>104020261.537444</v>
      </c>
      <c r="R42" s="8"/>
      <c r="S42" s="8"/>
      <c r="T42" s="5"/>
      <c r="U42" s="5"/>
      <c r="V42" s="8" t="n">
        <f aca="false">K42*5.5017049523</f>
        <v>2346740.03321997</v>
      </c>
      <c r="W42" s="8" t="n">
        <f aca="false">M42*5.5017049523</f>
        <v>72579.588656288</v>
      </c>
      <c r="X42" s="8" t="n">
        <f aca="false">N42*5.1890047538+L42*5.5017049523</f>
        <v>24052769.64778</v>
      </c>
      <c r="Y42" s="8" t="n">
        <f aca="false">N42*5.1890047538</f>
        <v>19673994.9229361</v>
      </c>
      <c r="Z42" s="8" t="n">
        <f aca="false">L42*5.5017049523</f>
        <v>4378774.72484389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high_v2_m!D31+temporary_pension_bonus_high!B31</f>
        <v>23082432.6901242</v>
      </c>
      <c r="G43" s="163" t="n">
        <f aca="false">high_v2_m!E31+temporary_pension_bonus_high!B31</f>
        <v>22153826.3068424</v>
      </c>
      <c r="H43" s="67" t="n">
        <f aca="false">F43-J43</f>
        <v>22551491.2626955</v>
      </c>
      <c r="I43" s="67" t="n">
        <f aca="false">G43-K43</f>
        <v>21638813.1222366</v>
      </c>
      <c r="J43" s="163" t="n">
        <f aca="false">high_v2_m!J31</f>
        <v>530941.427428677</v>
      </c>
      <c r="K43" s="163" t="n">
        <f aca="false">high_v2_m!K31</f>
        <v>515013.184605816</v>
      </c>
      <c r="L43" s="67" t="n">
        <f aca="false">H43-I43</f>
        <v>912678.140458927</v>
      </c>
      <c r="M43" s="67" t="n">
        <f aca="false">J43-K43</f>
        <v>15928.2428228603</v>
      </c>
      <c r="N43" s="163" t="n">
        <f aca="false">SUM(high_v5_m!C31:J31)</f>
        <v>3659668.58661834</v>
      </c>
      <c r="O43" s="7"/>
      <c r="P43" s="7"/>
      <c r="Q43" s="67" t="n">
        <f aca="false">I43*5.5017049523</f>
        <v>119050365.316503</v>
      </c>
      <c r="R43" s="67"/>
      <c r="S43" s="67"/>
      <c r="T43" s="7"/>
      <c r="U43" s="7"/>
      <c r="V43" s="67" t="n">
        <f aca="false">K43*5.5017049523</f>
        <v>2833450.58824561</v>
      </c>
      <c r="W43" s="67" t="n">
        <f aca="false">M43*5.5017049523</f>
        <v>87632.4924199675</v>
      </c>
      <c r="X43" s="67" t="n">
        <f aca="false">N43*5.1890047538+L43*5.5017049523</f>
        <v>24011323.5385139</v>
      </c>
      <c r="Y43" s="67" t="n">
        <f aca="false">N43*5.1890047538</f>
        <v>18990037.6932951</v>
      </c>
      <c r="Z43" s="67" t="n">
        <f aca="false">L43*5.5017049523</f>
        <v>5021285.84521883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high_v2_m!D32+temporary_pension_bonus_high!B32</f>
        <v>22029553.9048335</v>
      </c>
      <c r="G44" s="163" t="n">
        <f aca="false">high_v2_m!E32+temporary_pension_bonus_high!B32</f>
        <v>21142445.8577699</v>
      </c>
      <c r="H44" s="67" t="n">
        <f aca="false">F44-J44</f>
        <v>21498931.3199526</v>
      </c>
      <c r="I44" s="67" t="n">
        <f aca="false">G44-K44</f>
        <v>20627741.9504354</v>
      </c>
      <c r="J44" s="163" t="n">
        <f aca="false">high_v2_m!J32</f>
        <v>530622.584880936</v>
      </c>
      <c r="K44" s="163" t="n">
        <f aca="false">high_v2_m!K32</f>
        <v>514703.907334508</v>
      </c>
      <c r="L44" s="67" t="n">
        <f aca="false">H44-I44</f>
        <v>871189.369517237</v>
      </c>
      <c r="M44" s="67" t="n">
        <f aca="false">J44-K44</f>
        <v>15918.6775464282</v>
      </c>
      <c r="N44" s="163" t="n">
        <f aca="false">SUM(high_v5_m!C32:J32)</f>
        <v>3278145.08009753</v>
      </c>
      <c r="O44" s="7"/>
      <c r="P44" s="7"/>
      <c r="Q44" s="67" t="n">
        <f aca="false">I44*5.5017049523</f>
        <v>113487750.043477</v>
      </c>
      <c r="R44" s="67"/>
      <c r="S44" s="67"/>
      <c r="T44" s="7"/>
      <c r="U44" s="7"/>
      <c r="V44" s="67" t="n">
        <f aca="false">K44*5.5017049523</f>
        <v>2831749.03595042</v>
      </c>
      <c r="W44" s="67" t="n">
        <f aca="false">M44*5.5017049523</f>
        <v>87579.8670912507</v>
      </c>
      <c r="X44" s="67" t="n">
        <f aca="false">N44*5.1890047538+L44*5.5017049523</f>
        <v>21803337.2729363</v>
      </c>
      <c r="Y44" s="67" t="n">
        <f aca="false">N44*5.1890047538</f>
        <v>17010310.4042722</v>
      </c>
      <c r="Z44" s="67" t="n">
        <f aca="false">L44*5.5017049523</f>
        <v>4793026.8686641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high_v2_m!D33+temporary_pension_bonus_high!B33</f>
        <v>24279378.5507543</v>
      </c>
      <c r="G45" s="163" t="n">
        <f aca="false">high_v2_m!E33+temporary_pension_bonus_high!B33</f>
        <v>23300610.6567611</v>
      </c>
      <c r="H45" s="67" t="n">
        <f aca="false">F45-J45</f>
        <v>23672349.2618766</v>
      </c>
      <c r="I45" s="67" t="n">
        <f aca="false">G45-K45</f>
        <v>22711792.2465498</v>
      </c>
      <c r="J45" s="163" t="n">
        <f aca="false">high_v2_m!J33</f>
        <v>607029.288877694</v>
      </c>
      <c r="K45" s="163" t="n">
        <f aca="false">high_v2_m!K33</f>
        <v>588818.410211363</v>
      </c>
      <c r="L45" s="67" t="n">
        <f aca="false">H45-I45</f>
        <v>960557.015326858</v>
      </c>
      <c r="M45" s="67" t="n">
        <f aca="false">J45-K45</f>
        <v>18210.8786663308</v>
      </c>
      <c r="N45" s="163" t="n">
        <f aca="false">SUM(high_v5_m!C33:J33)</f>
        <v>3788727.51215152</v>
      </c>
      <c r="O45" s="7"/>
      <c r="P45" s="7"/>
      <c r="Q45" s="67" t="n">
        <f aca="false">I45*5.5017049523</f>
        <v>124953579.878452</v>
      </c>
      <c r="R45" s="67"/>
      <c r="S45" s="67"/>
      <c r="T45" s="7"/>
      <c r="U45" s="7"/>
      <c r="V45" s="67" t="n">
        <f aca="false">K45*5.5017049523</f>
        <v>3239505.16346527</v>
      </c>
      <c r="W45" s="67" t="n">
        <f aca="false">M45*5.5017049523</f>
        <v>100190.881344287</v>
      </c>
      <c r="X45" s="67" t="n">
        <f aca="false">N45*5.1890047538+L45*5.5017049523</f>
        <v>24944426.3595973</v>
      </c>
      <c r="Y45" s="67" t="n">
        <f aca="false">N45*5.1890047538</f>
        <v>19659725.0714071</v>
      </c>
      <c r="Z45" s="67" t="n">
        <f aca="false">L45*5.5017049523</f>
        <v>5284701.28819028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high_v2_m!D34+temporary_pension_bonus_high!B34</f>
        <v>23242334.7563632</v>
      </c>
      <c r="G46" s="161" t="n">
        <f aca="false">high_v2_m!E34+temporary_pension_bonus_high!B34</f>
        <v>22303759.3169965</v>
      </c>
      <c r="H46" s="8" t="n">
        <f aca="false">F46-J46</f>
        <v>22648446.102784</v>
      </c>
      <c r="I46" s="8" t="n">
        <f aca="false">G46-K46</f>
        <v>21727687.3230247</v>
      </c>
      <c r="J46" s="161" t="n">
        <f aca="false">high_v2_m!J34</f>
        <v>593888.653579238</v>
      </c>
      <c r="K46" s="161" t="n">
        <f aca="false">high_v2_m!K34</f>
        <v>576071.993971861</v>
      </c>
      <c r="L46" s="8" t="n">
        <f aca="false">H46-I46</f>
        <v>920758.779759329</v>
      </c>
      <c r="M46" s="8" t="n">
        <f aca="false">J46-K46</f>
        <v>17816.6596073771</v>
      </c>
      <c r="N46" s="161" t="n">
        <f aca="false">SUM(high_v5_m!C34:J34)</f>
        <v>4207157.34965054</v>
      </c>
      <c r="O46" s="5"/>
      <c r="P46" s="5"/>
      <c r="Q46" s="8" t="n">
        <f aca="false">I46*5.5017049523</f>
        <v>119539324.947111</v>
      </c>
      <c r="R46" s="8"/>
      <c r="S46" s="8"/>
      <c r="T46" s="5"/>
      <c r="U46" s="5"/>
      <c r="V46" s="8" t="n">
        <f aca="false">K46*5.5017049523</f>
        <v>3169378.14211632</v>
      </c>
      <c r="W46" s="8" t="n">
        <f aca="false">M46*5.5017049523</f>
        <v>98022.0043953502</v>
      </c>
      <c r="X46" s="8" t="n">
        <f aca="false">N46*5.1890047538+L46*5.5017049523</f>
        <v>26896702.6257969</v>
      </c>
      <c r="Y46" s="8" t="n">
        <f aca="false">N46*5.1890047538</f>
        <v>21830959.4873213</v>
      </c>
      <c r="Z46" s="8" t="n">
        <f aca="false">L46*5.5017049523</f>
        <v>5065743.1384756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high_v2_m!D35+temporary_pension_bonus_high!B35</f>
        <v>25185114.8584848</v>
      </c>
      <c r="G47" s="163" t="n">
        <f aca="false">high_v2_m!E35+temporary_pension_bonus_high!B35</f>
        <v>24166663.7481975</v>
      </c>
      <c r="H47" s="67" t="n">
        <f aca="false">F47-J47</f>
        <v>24525503.5981822</v>
      </c>
      <c r="I47" s="67" t="n">
        <f aca="false">G47-K47</f>
        <v>23526840.825704</v>
      </c>
      <c r="J47" s="163" t="n">
        <f aca="false">high_v2_m!J35</f>
        <v>659611.260302554</v>
      </c>
      <c r="K47" s="163" t="n">
        <f aca="false">high_v2_m!K35</f>
        <v>639822.922493478</v>
      </c>
      <c r="L47" s="67" t="n">
        <f aca="false">H47-I47</f>
        <v>998662.772478271</v>
      </c>
      <c r="M47" s="67" t="n">
        <f aca="false">J47-K47</f>
        <v>19788.3378090765</v>
      </c>
      <c r="N47" s="163" t="n">
        <f aca="false">SUM(high_v5_m!C35:J35)</f>
        <v>3909445.62698712</v>
      </c>
      <c r="O47" s="7"/>
      <c r="P47" s="7"/>
      <c r="Q47" s="67" t="n">
        <f aca="false">I47*5.5017049523</f>
        <v>129437736.682749</v>
      </c>
      <c r="R47" s="67"/>
      <c r="S47" s="67"/>
      <c r="T47" s="7"/>
      <c r="U47" s="7"/>
      <c r="V47" s="67" t="n">
        <f aca="false">K47*5.5017049523</f>
        <v>3520116.94127742</v>
      </c>
      <c r="W47" s="67" t="n">
        <f aca="false">M47*5.5017049523</f>
        <v>108869.596121982</v>
      </c>
      <c r="X47" s="67" t="n">
        <f aca="false">N47*5.1890047538+L47*5.5017049523</f>
        <v>25780479.8641802</v>
      </c>
      <c r="Y47" s="67" t="n">
        <f aca="false">N47*5.1890047538</f>
        <v>20286131.9431588</v>
      </c>
      <c r="Z47" s="67" t="n">
        <f aca="false">L47*5.5017049523</f>
        <v>5494347.92102135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high_v2_m!D36+temporary_pension_bonus_high!B36</f>
        <v>24256861.6896873</v>
      </c>
      <c r="G48" s="163" t="n">
        <f aca="false">high_v2_m!E36+temporary_pension_bonus_high!B36</f>
        <v>23274248.0094213</v>
      </c>
      <c r="H48" s="67" t="n">
        <f aca="false">F48-J48</f>
        <v>23594726.0687679</v>
      </c>
      <c r="I48" s="67" t="n">
        <f aca="false">G48-K48</f>
        <v>22631976.4571295</v>
      </c>
      <c r="J48" s="163" t="n">
        <f aca="false">high_v2_m!J36</f>
        <v>662135.620919356</v>
      </c>
      <c r="K48" s="163" t="n">
        <f aca="false">high_v2_m!K36</f>
        <v>642271.552291775</v>
      </c>
      <c r="L48" s="67" t="n">
        <f aca="false">H48-I48</f>
        <v>962749.611638397</v>
      </c>
      <c r="M48" s="67" t="n">
        <f aca="false">J48-K48</f>
        <v>19864.0686275808</v>
      </c>
      <c r="N48" s="163" t="n">
        <f aca="false">SUM(high_v5_m!C36:J36)</f>
        <v>3641081.54100801</v>
      </c>
      <c r="O48" s="7"/>
      <c r="P48" s="7"/>
      <c r="Q48" s="67" t="n">
        <f aca="false">I48*5.5017049523</f>
        <v>124514456.954526</v>
      </c>
      <c r="R48" s="67"/>
      <c r="S48" s="67"/>
      <c r="T48" s="7"/>
      <c r="U48" s="7"/>
      <c r="V48" s="67" t="n">
        <f aca="false">K48*5.5017049523</f>
        <v>3533588.57996507</v>
      </c>
      <c r="W48" s="67" t="n">
        <f aca="false">M48*5.5017049523</f>
        <v>109286.244741188</v>
      </c>
      <c r="X48" s="67" t="n">
        <f aca="false">N48*5.1890047538+L48*5.5017049523</f>
        <v>24190353.7314398</v>
      </c>
      <c r="Y48" s="67" t="n">
        <f aca="false">N48*5.1890047538</f>
        <v>18893589.425264</v>
      </c>
      <c r="Z48" s="67" t="n">
        <f aca="false">L48*5.5017049523</f>
        <v>5296764.30617587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high_v2_m!D37+temporary_pension_bonus_high!B37</f>
        <v>25983479.658527</v>
      </c>
      <c r="G49" s="163" t="n">
        <f aca="false">high_v2_m!E37+temporary_pension_bonus_high!B37</f>
        <v>24929426.789219</v>
      </c>
      <c r="H49" s="67" t="n">
        <f aca="false">F49-J49</f>
        <v>25243878.3893327</v>
      </c>
      <c r="I49" s="67" t="n">
        <f aca="false">G49-K49</f>
        <v>24212013.5581005</v>
      </c>
      <c r="J49" s="163" t="n">
        <f aca="false">high_v2_m!J37</f>
        <v>739601.269194296</v>
      </c>
      <c r="K49" s="163" t="n">
        <f aca="false">high_v2_m!K37</f>
        <v>717413.231118467</v>
      </c>
      <c r="L49" s="67" t="n">
        <f aca="false">H49-I49</f>
        <v>1031864.8312322</v>
      </c>
      <c r="M49" s="67" t="n">
        <f aca="false">J49-K49</f>
        <v>22188.0380758289</v>
      </c>
      <c r="N49" s="163" t="n">
        <f aca="false">SUM(high_v5_m!C37:J37)</f>
        <v>3979101.44388949</v>
      </c>
      <c r="O49" s="7"/>
      <c r="P49" s="7"/>
      <c r="Q49" s="67" t="n">
        <f aca="false">I49*5.5017049523</f>
        <v>133207354.897757</v>
      </c>
      <c r="R49" s="67"/>
      <c r="S49" s="67"/>
      <c r="T49" s="7"/>
      <c r="U49" s="7"/>
      <c r="V49" s="67" t="n">
        <f aca="false">K49*5.5017049523</f>
        <v>3946995.92649001</v>
      </c>
      <c r="W49" s="67" t="n">
        <f aca="false">M49*5.5017049523</f>
        <v>122072.038963609</v>
      </c>
      <c r="X49" s="67" t="n">
        <f aca="false">N49*5.1890047538+L49*5.5017049523</f>
        <v>26324592.1602894</v>
      </c>
      <c r="Y49" s="67" t="n">
        <f aca="false">N49*5.1890047538</f>
        <v>20647576.308195</v>
      </c>
      <c r="Z49" s="67" t="n">
        <f aca="false">L49*5.5017049523</f>
        <v>5677015.85209439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high_v2_m!D38+temporary_pension_bonus_high!B38</f>
        <v>25062626.4598884</v>
      </c>
      <c r="G50" s="161" t="n">
        <f aca="false">high_v2_m!E38+temporary_pension_bonus_high!B38</f>
        <v>24044512.1218866</v>
      </c>
      <c r="H50" s="8" t="n">
        <f aca="false">F50-J50</f>
        <v>24330583.262083</v>
      </c>
      <c r="I50" s="8" t="n">
        <f aca="false">G50-K50</f>
        <v>23334430.2200155</v>
      </c>
      <c r="J50" s="161" t="n">
        <f aca="false">high_v2_m!J38</f>
        <v>732043.197805324</v>
      </c>
      <c r="K50" s="161" t="n">
        <f aca="false">high_v2_m!K38</f>
        <v>710081.901871164</v>
      </c>
      <c r="L50" s="8" t="n">
        <f aca="false">H50-I50</f>
        <v>996153.042067561</v>
      </c>
      <c r="M50" s="8" t="n">
        <f aca="false">J50-K50</f>
        <v>21961.2959341598</v>
      </c>
      <c r="N50" s="161" t="n">
        <f aca="false">SUM(high_v5_m!C38:J38)</f>
        <v>4562042.41920465</v>
      </c>
      <c r="O50" s="5"/>
      <c r="P50" s="5"/>
      <c r="Q50" s="8" t="n">
        <f aca="false">I50*5.5017049523</f>
        <v>128379150.300558</v>
      </c>
      <c r="R50" s="8"/>
      <c r="S50" s="8"/>
      <c r="T50" s="5"/>
      <c r="U50" s="5"/>
      <c r="V50" s="8" t="n">
        <f aca="false">K50*5.5017049523</f>
        <v>3906661.11606319</v>
      </c>
      <c r="W50" s="8" t="n">
        <f aca="false">M50*5.5017049523</f>
        <v>120824.570599893</v>
      </c>
      <c r="X50" s="8" t="n">
        <f aca="false">N50*5.1890047538+L50*5.5017049523</f>
        <v>29152999.925082</v>
      </c>
      <c r="Y50" s="8" t="n">
        <f aca="false">N50*5.1890047538</f>
        <v>23672459.8002902</v>
      </c>
      <c r="Z50" s="8" t="n">
        <f aca="false">L50*5.5017049523</f>
        <v>5480540.12479181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high_v2_m!D39+temporary_pension_bonus_high!B39</f>
        <v>26765087.8099742</v>
      </c>
      <c r="G51" s="163" t="n">
        <f aca="false">high_v2_m!E39+temporary_pension_bonus_high!B39</f>
        <v>25675561.6901275</v>
      </c>
      <c r="H51" s="67" t="n">
        <f aca="false">F51-J51</f>
        <v>25969157.8752977</v>
      </c>
      <c r="I51" s="67" t="n">
        <f aca="false">G51-K51</f>
        <v>24903509.6534913</v>
      </c>
      <c r="J51" s="163" t="n">
        <f aca="false">high_v2_m!J39</f>
        <v>795929.934676482</v>
      </c>
      <c r="K51" s="163" t="n">
        <f aca="false">high_v2_m!K39</f>
        <v>772052.036636187</v>
      </c>
      <c r="L51" s="67" t="n">
        <f aca="false">H51-I51</f>
        <v>1065648.22180646</v>
      </c>
      <c r="M51" s="67" t="n">
        <f aca="false">J51-K51</f>
        <v>23877.8980402944</v>
      </c>
      <c r="N51" s="163" t="n">
        <f aca="false">SUM(high_v5_m!C39:J39)</f>
        <v>4067363.50220771</v>
      </c>
      <c r="O51" s="7"/>
      <c r="P51" s="7"/>
      <c r="Q51" s="67" t="n">
        <f aca="false">I51*5.5017049523</f>
        <v>137011762.390264</v>
      </c>
      <c r="R51" s="67"/>
      <c r="S51" s="67"/>
      <c r="T51" s="7"/>
      <c r="U51" s="7"/>
      <c r="V51" s="67" t="n">
        <f aca="false">K51*5.5017049523</f>
        <v>4247602.51339461</v>
      </c>
      <c r="W51" s="67" t="n">
        <f aca="false">M51*5.5017049523</f>
        <v>131369.149898802</v>
      </c>
      <c r="X51" s="67" t="n">
        <f aca="false">N51*5.1890047538+L51*5.5017049523</f>
        <v>26968450.6477107</v>
      </c>
      <c r="Y51" s="67" t="n">
        <f aca="false">N51*5.1890047538</f>
        <v>21105568.5483884</v>
      </c>
      <c r="Z51" s="67" t="n">
        <f aca="false">L51*5.5017049523</f>
        <v>5862882.09932226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high_v2_m!D40+temporary_pension_bonus_high!B40</f>
        <v>25905498.9582893</v>
      </c>
      <c r="G52" s="163" t="n">
        <f aca="false">high_v2_m!E40+temporary_pension_bonus_high!B40</f>
        <v>24849821.6683601</v>
      </c>
      <c r="H52" s="67" t="n">
        <f aca="false">F52-J52</f>
        <v>25110630.358118</v>
      </c>
      <c r="I52" s="67" t="n">
        <f aca="false">G52-K52</f>
        <v>24078799.1261939</v>
      </c>
      <c r="J52" s="163" t="n">
        <f aca="false">high_v2_m!J40</f>
        <v>794868.600171309</v>
      </c>
      <c r="K52" s="163" t="n">
        <f aca="false">high_v2_m!K40</f>
        <v>771022.542166169</v>
      </c>
      <c r="L52" s="67" t="n">
        <f aca="false">H52-I52</f>
        <v>1031831.23192404</v>
      </c>
      <c r="M52" s="67" t="n">
        <f aca="false">J52-K52</f>
        <v>23846.0580051393</v>
      </c>
      <c r="N52" s="163" t="n">
        <f aca="false">SUM(high_v5_m!C40:J40)</f>
        <v>3831559.08777825</v>
      </c>
      <c r="O52" s="7"/>
      <c r="P52" s="7"/>
      <c r="Q52" s="67" t="n">
        <f aca="false">I52*5.5017049523</f>
        <v>132474448.398018</v>
      </c>
      <c r="R52" s="67"/>
      <c r="S52" s="67"/>
      <c r="T52" s="7"/>
      <c r="U52" s="7"/>
      <c r="V52" s="67" t="n">
        <f aca="false">K52*5.5017049523</f>
        <v>4241938.53857055</v>
      </c>
      <c r="W52" s="67" t="n">
        <f aca="false">M52*5.5017049523</f>
        <v>131193.975419708</v>
      </c>
      <c r="X52" s="67" t="n">
        <f aca="false">N52*5.1890047538+L52*5.5017049523</f>
        <v>25558809.3195612</v>
      </c>
      <c r="Y52" s="67" t="n">
        <f aca="false">N52*5.1890047538</f>
        <v>19881978.3209469</v>
      </c>
      <c r="Z52" s="67" t="n">
        <f aca="false">L52*5.5017049523</f>
        <v>5676830.99861431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high_v2_m!D41+temporary_pension_bonus_high!B41</f>
        <v>27521077.4971027</v>
      </c>
      <c r="G53" s="163" t="n">
        <f aca="false">high_v2_m!E41+temporary_pension_bonus_high!B41</f>
        <v>26397884.0922507</v>
      </c>
      <c r="H53" s="67" t="n">
        <f aca="false">F53-J53</f>
        <v>26622230.974093</v>
      </c>
      <c r="I53" s="67" t="n">
        <f aca="false">G53-K53</f>
        <v>25526002.9649313</v>
      </c>
      <c r="J53" s="163" t="n">
        <f aca="false">high_v2_m!J41</f>
        <v>898846.523009706</v>
      </c>
      <c r="K53" s="163" t="n">
        <f aca="false">high_v2_m!K41</f>
        <v>871881.127319414</v>
      </c>
      <c r="L53" s="67" t="n">
        <f aca="false">H53-I53</f>
        <v>1096228.00916176</v>
      </c>
      <c r="M53" s="67" t="n">
        <f aca="false">J53-K53</f>
        <v>26965.3956902912</v>
      </c>
      <c r="N53" s="163" t="n">
        <f aca="false">SUM(high_v5_m!C41:J41)</f>
        <v>4131272.6117199</v>
      </c>
      <c r="O53" s="7"/>
      <c r="P53" s="7"/>
      <c r="Q53" s="67" t="n">
        <f aca="false">I53*5.5017049523</f>
        <v>140436536.924587</v>
      </c>
      <c r="R53" s="67"/>
      <c r="S53" s="67"/>
      <c r="T53" s="7"/>
      <c r="U53" s="7"/>
      <c r="V53" s="67" t="n">
        <f aca="false">K53*5.5017049523</f>
        <v>4796832.71599013</v>
      </c>
      <c r="W53" s="67" t="n">
        <f aca="false">M53*5.5017049523</f>
        <v>148355.651010004</v>
      </c>
      <c r="X53" s="67" t="n">
        <f aca="false">N53*5.1890047538+L53*5.5017049523</f>
        <v>27468316.2883135</v>
      </c>
      <c r="Y53" s="67" t="n">
        <f aca="false">N53*5.1890047538</f>
        <v>21437193.2214583</v>
      </c>
      <c r="Z53" s="67" t="n">
        <f aca="false">L53*5.5017049523</f>
        <v>6031123.06685522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high_v2_m!D42+temporary_pension_bonus_high!B42</f>
        <v>26726648.2006633</v>
      </c>
      <c r="G54" s="161" t="n">
        <f aca="false">high_v2_m!E42+temporary_pension_bonus_high!B42</f>
        <v>25635365.3407629</v>
      </c>
      <c r="H54" s="8" t="n">
        <f aca="false">F54-J54</f>
        <v>25764557.9097203</v>
      </c>
      <c r="I54" s="8" t="n">
        <f aca="false">G54-K54</f>
        <v>24702137.7585482</v>
      </c>
      <c r="J54" s="161" t="n">
        <f aca="false">high_v2_m!J42</f>
        <v>962090.29094308</v>
      </c>
      <c r="K54" s="161" t="n">
        <f aca="false">high_v2_m!K42</f>
        <v>933227.582214788</v>
      </c>
      <c r="L54" s="8" t="n">
        <f aca="false">H54-I54</f>
        <v>1062420.15117212</v>
      </c>
      <c r="M54" s="8" t="n">
        <f aca="false">J54-K54</f>
        <v>28862.7087282926</v>
      </c>
      <c r="N54" s="161" t="n">
        <f aca="false">SUM(high_v5_m!C42:J42)</f>
        <v>4750769.85638823</v>
      </c>
      <c r="O54" s="5"/>
      <c r="P54" s="5"/>
      <c r="Q54" s="8" t="n">
        <f aca="false">I54*5.5017049523</f>
        <v>135903873.638601</v>
      </c>
      <c r="R54" s="8"/>
      <c r="S54" s="8"/>
      <c r="T54" s="5"/>
      <c r="U54" s="5"/>
      <c r="V54" s="8" t="n">
        <f aca="false">K54*5.5017049523</f>
        <v>5134342.81069405</v>
      </c>
      <c r="W54" s="8" t="n">
        <f aca="false">M54*5.5017049523</f>
        <v>158794.10754724</v>
      </c>
      <c r="X54" s="8" t="n">
        <f aca="false">N54*5.1890047538+L54*5.5017049523</f>
        <v>30496889.5761352</v>
      </c>
      <c r="Y54" s="8" t="n">
        <f aca="false">N54*5.1890047538</f>
        <v>24651767.3690083</v>
      </c>
      <c r="Z54" s="8" t="n">
        <f aca="false">L54*5.5017049523</f>
        <v>5845122.20712695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high_v2_m!D43+temporary_pension_bonus_high!B43</f>
        <v>28189375.6602315</v>
      </c>
      <c r="G55" s="163" t="n">
        <f aca="false">high_v2_m!E43+temporary_pension_bonus_high!B43</f>
        <v>27037643.9450403</v>
      </c>
      <c r="H55" s="67" t="n">
        <f aca="false">F55-J55</f>
        <v>27056126.8605632</v>
      </c>
      <c r="I55" s="67" t="n">
        <f aca="false">G55-K55</f>
        <v>25938392.609362</v>
      </c>
      <c r="J55" s="163" t="n">
        <f aca="false">high_v2_m!J43</f>
        <v>1133248.79966829</v>
      </c>
      <c r="K55" s="163" t="n">
        <f aca="false">high_v2_m!K43</f>
        <v>1099251.33567824</v>
      </c>
      <c r="L55" s="67" t="n">
        <f aca="false">H55-I55</f>
        <v>1117734.25120116</v>
      </c>
      <c r="M55" s="67" t="n">
        <f aca="false">J55-K55</f>
        <v>33997.4639900483</v>
      </c>
      <c r="N55" s="163" t="n">
        <f aca="false">SUM(high_v5_m!C43:J43)</f>
        <v>4244954.5947796</v>
      </c>
      <c r="O55" s="7"/>
      <c r="P55" s="7"/>
      <c r="Q55" s="67" t="n">
        <f aca="false">I55*5.5017049523</f>
        <v>142705383.073629</v>
      </c>
      <c r="R55" s="67"/>
      <c r="S55" s="67"/>
      <c r="T55" s="7"/>
      <c r="U55" s="7"/>
      <c r="V55" s="67" t="n">
        <f aca="false">K55*5.5017049523</f>
        <v>6047756.51732335</v>
      </c>
      <c r="W55" s="67" t="n">
        <f aca="false">M55*5.5017049523</f>
        <v>187044.015999689</v>
      </c>
      <c r="X55" s="67" t="n">
        <f aca="false">N55*5.1890047538+L55*5.5017049523</f>
        <v>28176533.6371652</v>
      </c>
      <c r="Y55" s="67" t="n">
        <f aca="false">N55*5.1890047538</f>
        <v>22027089.5719765</v>
      </c>
      <c r="Z55" s="67" t="n">
        <f aca="false">L55*5.5017049523</f>
        <v>6149444.06518874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high_v2_m!D44+temporary_pension_bonus_high!B44</f>
        <v>27340620.292778</v>
      </c>
      <c r="G56" s="163" t="n">
        <f aca="false">high_v2_m!E44+temporary_pension_bonus_high!B44</f>
        <v>26221543.1111997</v>
      </c>
      <c r="H56" s="67" t="n">
        <f aca="false">F56-J56</f>
        <v>26234173.7742869</v>
      </c>
      <c r="I56" s="67" t="n">
        <f aca="false">G56-K56</f>
        <v>25148289.9882634</v>
      </c>
      <c r="J56" s="163" t="n">
        <f aca="false">high_v2_m!J44</f>
        <v>1106446.51849103</v>
      </c>
      <c r="K56" s="163" t="n">
        <f aca="false">high_v2_m!K44</f>
        <v>1073253.1229363</v>
      </c>
      <c r="L56" s="67" t="n">
        <f aca="false">H56-I56</f>
        <v>1085883.78602349</v>
      </c>
      <c r="M56" s="67" t="n">
        <f aca="false">J56-K56</f>
        <v>33193.3955547309</v>
      </c>
      <c r="N56" s="163" t="n">
        <f aca="false">SUM(high_v5_m!C44:J44)</f>
        <v>3995656.34079359</v>
      </c>
      <c r="O56" s="7"/>
      <c r="P56" s="7"/>
      <c r="Q56" s="67" t="n">
        <f aca="false">I56*5.5017049523</f>
        <v>138358471.570306</v>
      </c>
      <c r="R56" s="67"/>
      <c r="S56" s="67"/>
      <c r="T56" s="7"/>
      <c r="U56" s="7"/>
      <c r="V56" s="67" t="n">
        <f aca="false">K56*5.5017049523</f>
        <v>5904722.02153009</v>
      </c>
      <c r="W56" s="67" t="n">
        <f aca="false">M56*5.5017049523</f>
        <v>182620.268707116</v>
      </c>
      <c r="X56" s="67" t="n">
        <f aca="false">N56*5.1890047538+L56*5.5017049523</f>
        <v>26707691.9501167</v>
      </c>
      <c r="Y56" s="67" t="n">
        <f aca="false">N56*5.1890047538</f>
        <v>20733479.746929</v>
      </c>
      <c r="Z56" s="67" t="n">
        <f aca="false">L56*5.5017049523</f>
        <v>5974212.20318769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high_v2_m!D45+temporary_pension_bonus_high!B45</f>
        <v>28942143.8895091</v>
      </c>
      <c r="G57" s="163" t="n">
        <f aca="false">high_v2_m!E45+temporary_pension_bonus_high!B45</f>
        <v>27757038.3600714</v>
      </c>
      <c r="H57" s="67" t="n">
        <f aca="false">F57-J57</f>
        <v>27652416.0863618</v>
      </c>
      <c r="I57" s="67" t="n">
        <f aca="false">G57-K57</f>
        <v>26506002.3910185</v>
      </c>
      <c r="J57" s="163" t="n">
        <f aca="false">high_v2_m!J45</f>
        <v>1289727.8031473</v>
      </c>
      <c r="K57" s="163" t="n">
        <f aca="false">high_v2_m!K45</f>
        <v>1251035.96905288</v>
      </c>
      <c r="L57" s="67" t="n">
        <f aca="false">H57-I57</f>
        <v>1146413.69534333</v>
      </c>
      <c r="M57" s="67" t="n">
        <f aca="false">J57-K57</f>
        <v>38691.8340944191</v>
      </c>
      <c r="N57" s="163" t="n">
        <f aca="false">SUM(high_v5_m!C45:J45)</f>
        <v>4285735.22982004</v>
      </c>
      <c r="O57" s="7"/>
      <c r="P57" s="7"/>
      <c r="Q57" s="67" t="n">
        <f aca="false">I57*5.5017049523</f>
        <v>145828204.620342</v>
      </c>
      <c r="R57" s="67"/>
      <c r="S57" s="67"/>
      <c r="T57" s="7"/>
      <c r="U57" s="7"/>
      <c r="V57" s="67" t="n">
        <f aca="false">K57*5.5017049523</f>
        <v>6882830.78644369</v>
      </c>
      <c r="W57" s="67" t="n">
        <f aca="false">M57*5.5017049523</f>
        <v>212871.055250836</v>
      </c>
      <c r="X57" s="67" t="n">
        <f aca="false">N57*5.1890047538+L57*5.5017049523</f>
        <v>28545930.3861192</v>
      </c>
      <c r="Y57" s="67" t="n">
        <f aca="false">N57*5.1890047538</f>
        <v>22238700.4810643</v>
      </c>
      <c r="Z57" s="67" t="n">
        <f aca="false">L57*5.5017049523</f>
        <v>6307229.90505492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high_v2_m!D46+temporary_pension_bonus_high!B46</f>
        <v>28527483.026975</v>
      </c>
      <c r="G58" s="161" t="n">
        <f aca="false">high_v2_m!E46+temporary_pension_bonus_high!B46</f>
        <v>27359322.0751154</v>
      </c>
      <c r="H58" s="8" t="n">
        <f aca="false">F58-J58</f>
        <v>27136485.2124508</v>
      </c>
      <c r="I58" s="8" t="n">
        <f aca="false">G58-K58</f>
        <v>26010054.1950269</v>
      </c>
      <c r="J58" s="161" t="n">
        <f aca="false">high_v2_m!J46</f>
        <v>1390997.8145242</v>
      </c>
      <c r="K58" s="161" t="n">
        <f aca="false">high_v2_m!K46</f>
        <v>1349267.88008848</v>
      </c>
      <c r="L58" s="8" t="n">
        <f aca="false">H58-I58</f>
        <v>1126431.01742386</v>
      </c>
      <c r="M58" s="8" t="n">
        <f aca="false">J58-K58</f>
        <v>41729.9344357261</v>
      </c>
      <c r="N58" s="161" t="n">
        <f aca="false">SUM(high_v5_m!C46:J46)</f>
        <v>5002025.78949273</v>
      </c>
      <c r="O58" s="5"/>
      <c r="P58" s="5"/>
      <c r="Q58" s="8" t="n">
        <f aca="false">I58*5.5017049523</f>
        <v>143099643.974371</v>
      </c>
      <c r="R58" s="8"/>
      <c r="S58" s="8"/>
      <c r="T58" s="5"/>
      <c r="U58" s="5"/>
      <c r="V58" s="8" t="n">
        <f aca="false">K58*5.5017049523</f>
        <v>7423273.7778621</v>
      </c>
      <c r="W58" s="8" t="n">
        <f aca="false">M58*5.5017049523</f>
        <v>229585.786944189</v>
      </c>
      <c r="X58" s="8" t="n">
        <f aca="false">N58*5.1890047538+L58*5.5017049523</f>
        <v>32152826.7072931</v>
      </c>
      <c r="Y58" s="8" t="n">
        <f aca="false">N58*5.1890047538</f>
        <v>25955535.600308</v>
      </c>
      <c r="Z58" s="8" t="n">
        <f aca="false">L58*5.5017049523</f>
        <v>6197291.10698518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high_v2_m!D47+temporary_pension_bonus_high!B47</f>
        <v>30560453.203097</v>
      </c>
      <c r="G59" s="163" t="n">
        <f aca="false">high_v2_m!E47+temporary_pension_bonus_high!B47</f>
        <v>29308496.4194921</v>
      </c>
      <c r="H59" s="67" t="n">
        <f aca="false">F59-J59</f>
        <v>28954457.7950617</v>
      </c>
      <c r="I59" s="67" t="n">
        <f aca="false">G59-K59</f>
        <v>27750680.8736978</v>
      </c>
      <c r="J59" s="163" t="n">
        <f aca="false">high_v2_m!J47</f>
        <v>1605995.40803537</v>
      </c>
      <c r="K59" s="163" t="n">
        <f aca="false">high_v2_m!K47</f>
        <v>1557815.54579431</v>
      </c>
      <c r="L59" s="67" t="n">
        <f aca="false">H59-I59</f>
        <v>1203776.92136383</v>
      </c>
      <c r="M59" s="67" t="n">
        <f aca="false">J59-K59</f>
        <v>48179.8622410609</v>
      </c>
      <c r="N59" s="163" t="n">
        <f aca="false">SUM(high_v5_m!C47:J47)</f>
        <v>4506429.60427707</v>
      </c>
      <c r="O59" s="7"/>
      <c r="P59" s="7"/>
      <c r="Q59" s="67" t="n">
        <f aca="false">I59*5.5017049523</f>
        <v>152676058.39252</v>
      </c>
      <c r="R59" s="67"/>
      <c r="S59" s="67"/>
      <c r="T59" s="7"/>
      <c r="U59" s="7"/>
      <c r="V59" s="67" t="n">
        <f aca="false">K59*5.5017049523</f>
        <v>8570641.50306648</v>
      </c>
      <c r="W59" s="67" t="n">
        <f aca="false">M59*5.5017049523</f>
        <v>265071.386692777</v>
      </c>
      <c r="X59" s="67" t="n">
        <f aca="false">N59*5.1890047538+L59*5.5017049523</f>
        <v>30006710.0889906</v>
      </c>
      <c r="Y59" s="67" t="n">
        <f aca="false">N59*5.1890047538</f>
        <v>23383884.6392588</v>
      </c>
      <c r="Z59" s="67" t="n">
        <f aca="false">L59*5.5017049523</f>
        <v>6622825.44973186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high_v2_m!D48+temporary_pension_bonus_high!B48</f>
        <v>30357241.6612453</v>
      </c>
      <c r="G60" s="163" t="n">
        <f aca="false">high_v2_m!E48+temporary_pension_bonus_high!B48</f>
        <v>29112856.9742189</v>
      </c>
      <c r="H60" s="67" t="n">
        <f aca="false">F60-J60</f>
        <v>28666736.2056318</v>
      </c>
      <c r="I60" s="67" t="n">
        <f aca="false">G60-K60</f>
        <v>27473066.6822739</v>
      </c>
      <c r="J60" s="163" t="n">
        <f aca="false">high_v2_m!J48</f>
        <v>1690505.45561348</v>
      </c>
      <c r="K60" s="163" t="n">
        <f aca="false">high_v2_m!K48</f>
        <v>1639790.29194508</v>
      </c>
      <c r="L60" s="67" t="n">
        <f aca="false">H60-I60</f>
        <v>1193669.52335796</v>
      </c>
      <c r="M60" s="67" t="n">
        <f aca="false">J60-K60</f>
        <v>50715.1636684046</v>
      </c>
      <c r="N60" s="163" t="n">
        <f aca="false">SUM(high_v5_m!C48:J48)</f>
        <v>4396793.56424528</v>
      </c>
      <c r="O60" s="7"/>
      <c r="P60" s="7"/>
      <c r="Q60" s="67" t="n">
        <f aca="false">I60*5.5017049523</f>
        <v>151148707.020734</v>
      </c>
      <c r="R60" s="67"/>
      <c r="S60" s="67"/>
      <c r="T60" s="7"/>
      <c r="U60" s="7"/>
      <c r="V60" s="67" t="n">
        <f aca="false">K60*5.5017049523</f>
        <v>9021642.3699277</v>
      </c>
      <c r="W60" s="67" t="n">
        <f aca="false">M60*5.5017049523</f>
        <v>279019.867111166</v>
      </c>
      <c r="X60" s="67" t="n">
        <f aca="false">N60*5.1890047538+L60*5.5017049523</f>
        <v>29382200.2344141</v>
      </c>
      <c r="Y60" s="67" t="n">
        <f aca="false">N60*5.1890047538</f>
        <v>22814982.706346</v>
      </c>
      <c r="Z60" s="67" t="n">
        <f aca="false">L60*5.5017049523</f>
        <v>6567217.52806808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high_v2_m!D49+temporary_pension_bonus_high!B49</f>
        <v>31492388.494003</v>
      </c>
      <c r="G61" s="163" t="n">
        <f aca="false">high_v2_m!E49+temporary_pension_bonus_high!B49</f>
        <v>30200510.588008</v>
      </c>
      <c r="H61" s="67" t="n">
        <f aca="false">F61-J61</f>
        <v>29675302.5749346</v>
      </c>
      <c r="I61" s="67" t="n">
        <f aca="false">G61-K61</f>
        <v>28437937.2465117</v>
      </c>
      <c r="J61" s="163" t="n">
        <f aca="false">high_v2_m!J49</f>
        <v>1817085.91906839</v>
      </c>
      <c r="K61" s="163" t="n">
        <f aca="false">high_v2_m!K49</f>
        <v>1762573.34149634</v>
      </c>
      <c r="L61" s="67" t="n">
        <f aca="false">H61-I61</f>
        <v>1237365.32842288</v>
      </c>
      <c r="M61" s="67" t="n">
        <f aca="false">J61-K61</f>
        <v>54512.5775720524</v>
      </c>
      <c r="N61" s="163" t="n">
        <f aca="false">SUM(high_v5_m!C49:J49)</f>
        <v>4663844.32497949</v>
      </c>
      <c r="O61" s="7"/>
      <c r="P61" s="7"/>
      <c r="Q61" s="67" t="n">
        <f aca="false">I61*5.5017049523</f>
        <v>156457140.18233</v>
      </c>
      <c r="R61" s="67"/>
      <c r="S61" s="67"/>
      <c r="T61" s="7"/>
      <c r="U61" s="7"/>
      <c r="V61" s="67" t="n">
        <f aca="false">K61*5.5017049523</f>
        <v>9697158.48170237</v>
      </c>
      <c r="W61" s="67" t="n">
        <f aca="false">M61*5.5017049523</f>
        <v>299912.117990798</v>
      </c>
      <c r="X61" s="67" t="n">
        <f aca="false">N61*5.1890047538+L61*5.5017049523</f>
        <v>31008329.3284902</v>
      </c>
      <c r="Y61" s="67" t="n">
        <f aca="false">N61*5.1890047538</f>
        <v>24200710.3733017</v>
      </c>
      <c r="Z61" s="67" t="n">
        <f aca="false">L61*5.5017049523</f>
        <v>6807618.95518848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high_v2_m!D50+temporary_pension_bonus_high!B50</f>
        <v>31393087.681949</v>
      </c>
      <c r="G62" s="161" t="n">
        <f aca="false">high_v2_m!E50+temporary_pension_bonus_high!B50</f>
        <v>30104915.856234</v>
      </c>
      <c r="H62" s="8" t="n">
        <f aca="false">F62-J62</f>
        <v>29479199.3312221</v>
      </c>
      <c r="I62" s="8" t="n">
        <f aca="false">G62-K62</f>
        <v>28248444.1560289</v>
      </c>
      <c r="J62" s="161" t="n">
        <f aca="false">high_v2_m!J50</f>
        <v>1913888.35072692</v>
      </c>
      <c r="K62" s="161" t="n">
        <f aca="false">high_v2_m!K50</f>
        <v>1856471.70020512</v>
      </c>
      <c r="L62" s="8" t="n">
        <f aca="false">H62-I62</f>
        <v>1230755.1751932</v>
      </c>
      <c r="M62" s="8" t="n">
        <f aca="false">J62-K62</f>
        <v>57416.6505218074</v>
      </c>
      <c r="N62" s="161" t="n">
        <f aca="false">SUM(high_v5_m!C50:J50)</f>
        <v>5500485.67623111</v>
      </c>
      <c r="O62" s="5"/>
      <c r="P62" s="5"/>
      <c r="Q62" s="8" t="n">
        <f aca="false">I62*5.5017049523</f>
        <v>155414605.107994</v>
      </c>
      <c r="R62" s="8"/>
      <c r="S62" s="8"/>
      <c r="T62" s="5"/>
      <c r="U62" s="5"/>
      <c r="V62" s="8" t="n">
        <f aca="false">K62*5.5017049523</f>
        <v>10213759.5468233</v>
      </c>
      <c r="W62" s="8" t="n">
        <f aca="false">M62*5.5017049523</f>
        <v>315889.470520306</v>
      </c>
      <c r="X62" s="8" t="n">
        <f aca="false">N62*5.1890047538+L62*5.5017049523</f>
        <v>35313298.1646013</v>
      </c>
      <c r="Y62" s="8" t="n">
        <f aca="false">N62*5.1890047538</f>
        <v>28542046.322172</v>
      </c>
      <c r="Z62" s="8" t="n">
        <f aca="false">L62*5.5017049523</f>
        <v>6771251.84242927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high_v2_m!D51+temporary_pension_bonus_high!B51</f>
        <v>32314080.0468813</v>
      </c>
      <c r="G63" s="163" t="n">
        <f aca="false">high_v2_m!E51+temporary_pension_bonus_high!B51</f>
        <v>30987457.4185236</v>
      </c>
      <c r="H63" s="67" t="n">
        <f aca="false">F63-J63</f>
        <v>30290498.1431535</v>
      </c>
      <c r="I63" s="67" t="n">
        <f aca="false">G63-K63</f>
        <v>29024582.9719076</v>
      </c>
      <c r="J63" s="163" t="n">
        <f aca="false">high_v2_m!J51</f>
        <v>2023581.90372785</v>
      </c>
      <c r="K63" s="163" t="n">
        <f aca="false">high_v2_m!K51</f>
        <v>1962874.44661601</v>
      </c>
      <c r="L63" s="67" t="n">
        <f aca="false">H63-I63</f>
        <v>1265915.17124587</v>
      </c>
      <c r="M63" s="67" t="n">
        <f aca="false">J63-K63</f>
        <v>60707.4571118359</v>
      </c>
      <c r="N63" s="163" t="n">
        <f aca="false">SUM(high_v5_m!C51:J51)</f>
        <v>4717175.68005531</v>
      </c>
      <c r="O63" s="7"/>
      <c r="P63" s="7"/>
      <c r="Q63" s="67" t="n">
        <f aca="false">I63*5.5017049523</f>
        <v>159684691.874986</v>
      </c>
      <c r="R63" s="67"/>
      <c r="S63" s="67"/>
      <c r="T63" s="7"/>
      <c r="U63" s="7"/>
      <c r="V63" s="67" t="n">
        <f aca="false">K63*5.5017049523</f>
        <v>10799156.0636904</v>
      </c>
      <c r="W63" s="67" t="n">
        <f aca="false">M63*5.5017049523</f>
        <v>333994.517433728</v>
      </c>
      <c r="X63" s="67" t="n">
        <f aca="false">N63*5.1890047538+L63*5.5017049523</f>
        <v>31442138.7951518</v>
      </c>
      <c r="Y63" s="67" t="n">
        <f aca="false">N63*5.1890047538</f>
        <v>24477447.0283168</v>
      </c>
      <c r="Z63" s="67" t="n">
        <f aca="false">L63*5.5017049523</f>
        <v>6964691.76683508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high_v2_m!D52+temporary_pension_bonus_high!B52</f>
        <v>32185815.5913458</v>
      </c>
      <c r="G64" s="163" t="n">
        <f aca="false">high_v2_m!E52+temporary_pension_bonus_high!B52</f>
        <v>30862951.0214276</v>
      </c>
      <c r="H64" s="67" t="n">
        <f aca="false">F64-J64</f>
        <v>30142794.4242364</v>
      </c>
      <c r="I64" s="67" t="n">
        <f aca="false">G64-K64</f>
        <v>28881220.4893315</v>
      </c>
      <c r="J64" s="163" t="n">
        <f aca="false">high_v2_m!J52</f>
        <v>2043021.16710945</v>
      </c>
      <c r="K64" s="163" t="n">
        <f aca="false">high_v2_m!K52</f>
        <v>1981730.53209617</v>
      </c>
      <c r="L64" s="67" t="n">
        <f aca="false">H64-I64</f>
        <v>1261573.93490492</v>
      </c>
      <c r="M64" s="67" t="n">
        <f aca="false">J64-K64</f>
        <v>61290.6350132835</v>
      </c>
      <c r="N64" s="163" t="n">
        <f aca="false">SUM(high_v5_m!C52:J52)</f>
        <v>4720568.4227638</v>
      </c>
      <c r="O64" s="7"/>
      <c r="P64" s="7"/>
      <c r="Q64" s="67" t="n">
        <f aca="false">I64*5.5017049523</f>
        <v>158895953.794623</v>
      </c>
      <c r="R64" s="67"/>
      <c r="S64" s="67"/>
      <c r="T64" s="7"/>
      <c r="U64" s="7"/>
      <c r="V64" s="67" t="n">
        <f aca="false">K64*5.5017049523</f>
        <v>10902896.6825576</v>
      </c>
      <c r="W64" s="67" t="n">
        <f aca="false">M64*5.5017049523</f>
        <v>337202.990182193</v>
      </c>
      <c r="X64" s="67" t="n">
        <f aca="false">N64*5.1890047538+L64*5.5017049523</f>
        <v>31435859.5517185</v>
      </c>
      <c r="Y64" s="67" t="n">
        <f aca="false">N64*5.1890047538</f>
        <v>24495051.9863595</v>
      </c>
      <c r="Z64" s="67" t="n">
        <f aca="false">L64*5.5017049523</f>
        <v>6940807.56535899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high_v2_m!D53+temporary_pension_bonus_high!B53</f>
        <v>32947710.32903</v>
      </c>
      <c r="G65" s="163" t="n">
        <f aca="false">high_v2_m!E53+temporary_pension_bonus_high!B53</f>
        <v>31592072.705685</v>
      </c>
      <c r="H65" s="67" t="n">
        <f aca="false">F65-J65</f>
        <v>30782060.7917166</v>
      </c>
      <c r="I65" s="67" t="n">
        <f aca="false">G65-K65</f>
        <v>29491392.654491</v>
      </c>
      <c r="J65" s="163" t="n">
        <f aca="false">high_v2_m!J53</f>
        <v>2165649.53731345</v>
      </c>
      <c r="K65" s="163" t="n">
        <f aca="false">high_v2_m!K53</f>
        <v>2100680.05119404</v>
      </c>
      <c r="L65" s="67" t="n">
        <f aca="false">H65-I65</f>
        <v>1290668.13722563</v>
      </c>
      <c r="M65" s="67" t="n">
        <f aca="false">J65-K65</f>
        <v>64969.486119403</v>
      </c>
      <c r="N65" s="163" t="n">
        <f aca="false">SUM(high_v5_m!C53:J53)</f>
        <v>4667225.72845029</v>
      </c>
      <c r="O65" s="7"/>
      <c r="P65" s="7"/>
      <c r="Q65" s="67" t="n">
        <f aca="false">I65*5.5017049523</f>
        <v>162252941.017437</v>
      </c>
      <c r="R65" s="67"/>
      <c r="S65" s="67"/>
      <c r="T65" s="7"/>
      <c r="U65" s="7"/>
      <c r="V65" s="67" t="n">
        <f aca="false">K65*5.5017049523</f>
        <v>11557321.8408521</v>
      </c>
      <c r="W65" s="67" t="n">
        <f aca="false">M65*5.5017049523</f>
        <v>357442.943531506</v>
      </c>
      <c r="X65" s="67" t="n">
        <f aca="false">N65*5.1890047538+L65*5.5017049523</f>
        <v>31319131.7743363</v>
      </c>
      <c r="Y65" s="67" t="n">
        <f aca="false">N65*5.1890047538</f>
        <v>24218256.4919862</v>
      </c>
      <c r="Z65" s="67" t="n">
        <f aca="false">L65*5.5017049523</f>
        <v>7100875.28235007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high_v2_m!D54+temporary_pension_bonus_high!B54</f>
        <v>32951252.5649223</v>
      </c>
      <c r="G66" s="161" t="n">
        <f aca="false">high_v2_m!E54+temporary_pension_bonus_high!B54</f>
        <v>31594639.6983882</v>
      </c>
      <c r="H66" s="8" t="n">
        <f aca="false">F66-J66</f>
        <v>30684322.9962565</v>
      </c>
      <c r="I66" s="8" t="n">
        <f aca="false">G66-K66</f>
        <v>29395718.0167824</v>
      </c>
      <c r="J66" s="161" t="n">
        <f aca="false">high_v2_m!J54</f>
        <v>2266929.56866582</v>
      </c>
      <c r="K66" s="161" t="n">
        <f aca="false">high_v2_m!K54</f>
        <v>2198921.68160584</v>
      </c>
      <c r="L66" s="8" t="n">
        <f aca="false">H66-I66</f>
        <v>1288604.97947412</v>
      </c>
      <c r="M66" s="8" t="n">
        <f aca="false">J66-K66</f>
        <v>68007.887059975</v>
      </c>
      <c r="N66" s="161" t="n">
        <f aca="false">SUM(high_v5_m!C54:J54)</f>
        <v>5714589.90064709</v>
      </c>
      <c r="O66" s="5"/>
      <c r="P66" s="5"/>
      <c r="Q66" s="8" t="n">
        <f aca="false">I66*5.5017049523</f>
        <v>161726567.389346</v>
      </c>
      <c r="R66" s="8"/>
      <c r="S66" s="8"/>
      <c r="T66" s="5"/>
      <c r="U66" s="5"/>
      <c r="V66" s="8" t="n">
        <f aca="false">K66*5.5017049523</f>
        <v>12097818.3054107</v>
      </c>
      <c r="W66" s="8" t="n">
        <f aca="false">M66*5.5017049523</f>
        <v>374159.329033323</v>
      </c>
      <c r="X66" s="8" t="n">
        <f aca="false">N66*5.1890047538+L66*5.5017049523</f>
        <v>36742558.5576064</v>
      </c>
      <c r="Y66" s="8" t="n">
        <f aca="false">N66*5.1890047538</f>
        <v>29653034.1604752</v>
      </c>
      <c r="Z66" s="8" t="n">
        <f aca="false">L66*5.5017049523</f>
        <v>7089524.3971312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high_v2_m!D55+temporary_pension_bonus_high!B55</f>
        <v>33671391.2326</v>
      </c>
      <c r="G67" s="163" t="n">
        <f aca="false">high_v2_m!E55+temporary_pension_bonus_high!B55</f>
        <v>32284256.8687297</v>
      </c>
      <c r="H67" s="67" t="n">
        <f aca="false">F67-J67</f>
        <v>31244280.6550563</v>
      </c>
      <c r="I67" s="67" t="n">
        <f aca="false">G67-K67</f>
        <v>29929959.6085124</v>
      </c>
      <c r="J67" s="163" t="n">
        <f aca="false">high_v2_m!J55</f>
        <v>2427110.57754364</v>
      </c>
      <c r="K67" s="163" t="n">
        <f aca="false">high_v2_m!K55</f>
        <v>2354297.26021733</v>
      </c>
      <c r="L67" s="67" t="n">
        <f aca="false">H67-I67</f>
        <v>1314321.04654394</v>
      </c>
      <c r="M67" s="67" t="n">
        <f aca="false">J67-K67</f>
        <v>72813.3173263092</v>
      </c>
      <c r="N67" s="163" t="n">
        <f aca="false">SUM(high_v5_m!C55:J55)</f>
        <v>4760805.1161781</v>
      </c>
      <c r="O67" s="7"/>
      <c r="P67" s="7"/>
      <c r="Q67" s="67" t="n">
        <f aca="false">I67*5.5017049523</f>
        <v>164665807.000292</v>
      </c>
      <c r="R67" s="67"/>
      <c r="S67" s="67"/>
      <c r="T67" s="7"/>
      <c r="U67" s="7"/>
      <c r="V67" s="67" t="n">
        <f aca="false">K67*5.5017049523</f>
        <v>12952648.895724</v>
      </c>
      <c r="W67" s="67" t="n">
        <f aca="false">M67*5.5017049523</f>
        <v>400597.388527546</v>
      </c>
      <c r="X67" s="67" t="n">
        <f aca="false">N67*5.1890047538+L67*5.5017049523</f>
        <v>31934846.9904464</v>
      </c>
      <c r="Y67" s="67" t="n">
        <f aca="false">N67*5.1890047538</f>
        <v>24703840.3797635</v>
      </c>
      <c r="Z67" s="67" t="n">
        <f aca="false">L67*5.5017049523</f>
        <v>7231006.6106829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high_v2_m!D56+temporary_pension_bonus_high!B56</f>
        <v>33501630.6958893</v>
      </c>
      <c r="G68" s="163" t="n">
        <f aca="false">high_v2_m!E56+temporary_pension_bonus_high!B56</f>
        <v>32121442.5266306</v>
      </c>
      <c r="H68" s="67" t="n">
        <f aca="false">F68-J68</f>
        <v>31018622.5611301</v>
      </c>
      <c r="I68" s="67" t="n">
        <f aca="false">G68-K68</f>
        <v>29712924.6359141</v>
      </c>
      <c r="J68" s="163" t="n">
        <f aca="false">high_v2_m!J56</f>
        <v>2483008.13475923</v>
      </c>
      <c r="K68" s="163" t="n">
        <f aca="false">high_v2_m!K56</f>
        <v>2408517.89071645</v>
      </c>
      <c r="L68" s="67" t="n">
        <f aca="false">H68-I68</f>
        <v>1305697.92521598</v>
      </c>
      <c r="M68" s="67" t="n">
        <f aca="false">J68-K68</f>
        <v>74490.244042777</v>
      </c>
      <c r="N68" s="163" t="n">
        <f aca="false">SUM(high_v5_m!C56:J56)</f>
        <v>4627619.5654951</v>
      </c>
      <c r="O68" s="7"/>
      <c r="P68" s="7"/>
      <c r="Q68" s="67" t="n">
        <f aca="false">I68*5.5017049523</f>
        <v>163471744.616725</v>
      </c>
      <c r="R68" s="67"/>
      <c r="S68" s="67"/>
      <c r="T68" s="7"/>
      <c r="U68" s="7"/>
      <c r="V68" s="67" t="n">
        <f aca="false">K68*5.5017049523</f>
        <v>13250954.8070579</v>
      </c>
      <c r="W68" s="67" t="n">
        <f aca="false">M68*5.5017049523</f>
        <v>409823.344548182</v>
      </c>
      <c r="X68" s="67" t="n">
        <f aca="false">N68*5.1890047538+L68*5.5017049523</f>
        <v>31196304.6655005</v>
      </c>
      <c r="Y68" s="67" t="n">
        <f aca="false">N68*5.1890047538</f>
        <v>24012739.9241319</v>
      </c>
      <c r="Z68" s="67" t="n">
        <f aca="false">L68*5.5017049523</f>
        <v>7183564.7413686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high_v2_m!D57+temporary_pension_bonus_high!B57</f>
        <v>34157131.0205881</v>
      </c>
      <c r="G69" s="163" t="n">
        <f aca="false">high_v2_m!E57+temporary_pension_bonus_high!B57</f>
        <v>32749779.4979552</v>
      </c>
      <c r="H69" s="67" t="n">
        <f aca="false">F69-J69</f>
        <v>31529962.4940358</v>
      </c>
      <c r="I69" s="67" t="n">
        <f aca="false">G69-K69</f>
        <v>30201426.0271995</v>
      </c>
      <c r="J69" s="163" t="n">
        <f aca="false">high_v2_m!J57</f>
        <v>2627168.52655225</v>
      </c>
      <c r="K69" s="163" t="n">
        <f aca="false">high_v2_m!K57</f>
        <v>2548353.47075568</v>
      </c>
      <c r="L69" s="67" t="n">
        <f aca="false">H69-I69</f>
        <v>1328536.4668363</v>
      </c>
      <c r="M69" s="67" t="n">
        <f aca="false">J69-K69</f>
        <v>78815.0557965683</v>
      </c>
      <c r="N69" s="163" t="n">
        <f aca="false">SUM(high_v5_m!C57:J57)</f>
        <v>4608803.82134567</v>
      </c>
      <c r="O69" s="7"/>
      <c r="P69" s="7"/>
      <c r="Q69" s="67" t="n">
        <f aca="false">I69*5.5017049523</f>
        <v>166159335.140366</v>
      </c>
      <c r="R69" s="67"/>
      <c r="S69" s="67"/>
      <c r="T69" s="7"/>
      <c r="U69" s="7"/>
      <c r="V69" s="67" t="n">
        <f aca="false">K69*5.5017049523</f>
        <v>14020288.9102674</v>
      </c>
      <c r="W69" s="67" t="n">
        <f aca="false">M69*5.5017049523</f>
        <v>433617.182791781</v>
      </c>
      <c r="X69" s="67" t="n">
        <f aca="false">N69*5.1890047538+L69*5.5017049523</f>
        <v>31224320.5971987</v>
      </c>
      <c r="Y69" s="67" t="n">
        <f aca="false">N69*5.1890047538</f>
        <v>23915104.9382943</v>
      </c>
      <c r="Z69" s="67" t="n">
        <f aca="false">L69*5.5017049523</f>
        <v>7309215.65890439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high_v2_m!D58+temporary_pension_bonus_high!B58</f>
        <v>34128725.7746506</v>
      </c>
      <c r="G70" s="161" t="n">
        <f aca="false">high_v2_m!E58+temporary_pension_bonus_high!B58</f>
        <v>32722171.7901277</v>
      </c>
      <c r="H70" s="8" t="n">
        <f aca="false">F70-J70</f>
        <v>31428165.6565394</v>
      </c>
      <c r="I70" s="8" t="n">
        <f aca="false">G70-K70</f>
        <v>30102628.4755598</v>
      </c>
      <c r="J70" s="161" t="n">
        <f aca="false">high_v2_m!J58</f>
        <v>2700560.11811119</v>
      </c>
      <c r="K70" s="161" t="n">
        <f aca="false">high_v2_m!K58</f>
        <v>2619543.31456786</v>
      </c>
      <c r="L70" s="8" t="n">
        <f aca="false">H70-I70</f>
        <v>1325537.18097959</v>
      </c>
      <c r="M70" s="8" t="n">
        <f aca="false">J70-K70</f>
        <v>81016.8035433358</v>
      </c>
      <c r="N70" s="161" t="n">
        <f aca="false">SUM(high_v5_m!C58:J58)</f>
        <v>5591664.52435339</v>
      </c>
      <c r="O70" s="5"/>
      <c r="P70" s="5"/>
      <c r="Q70" s="8" t="n">
        <f aca="false">I70*5.5017049523</f>
        <v>165615780.161234</v>
      </c>
      <c r="R70" s="8"/>
      <c r="S70" s="8"/>
      <c r="T70" s="5"/>
      <c r="U70" s="5"/>
      <c r="V70" s="8" t="n">
        <f aca="false">K70*5.5017049523</f>
        <v>14411954.4265223</v>
      </c>
      <c r="W70" s="8" t="n">
        <f aca="false">M70*5.5017049523</f>
        <v>445730.549273887</v>
      </c>
      <c r="X70" s="8" t="n">
        <f aca="false">N70*5.1890047538+L70*5.5017049523</f>
        <v>36307888.2715777</v>
      </c>
      <c r="Y70" s="8" t="n">
        <f aca="false">N70*5.1890047538</f>
        <v>29015173.7985245</v>
      </c>
      <c r="Z70" s="8" t="n">
        <f aca="false">L70*5.5017049523</f>
        <v>7292714.47305318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high_v2_m!D59+temporary_pension_bonus_high!B59</f>
        <v>34827923.4111005</v>
      </c>
      <c r="G71" s="163" t="n">
        <f aca="false">high_v2_m!E59+temporary_pension_bonus_high!B59</f>
        <v>33392497.2272905</v>
      </c>
      <c r="H71" s="67" t="n">
        <f aca="false">F71-J71</f>
        <v>31989723.8584211</v>
      </c>
      <c r="I71" s="67" t="n">
        <f aca="false">G71-K71</f>
        <v>30639443.6611915</v>
      </c>
      <c r="J71" s="163" t="n">
        <f aca="false">high_v2_m!J59</f>
        <v>2838199.5526794</v>
      </c>
      <c r="K71" s="163" t="n">
        <f aca="false">high_v2_m!K59</f>
        <v>2753053.56609902</v>
      </c>
      <c r="L71" s="67" t="n">
        <f aca="false">H71-I71</f>
        <v>1350280.19722965</v>
      </c>
      <c r="M71" s="67" t="n">
        <f aca="false">J71-K71</f>
        <v>85145.9865803821</v>
      </c>
      <c r="N71" s="163" t="n">
        <f aca="false">SUM(high_v5_m!C59:J59)</f>
        <v>4677427.42865505</v>
      </c>
      <c r="O71" s="7"/>
      <c r="P71" s="7"/>
      <c r="Q71" s="67" t="n">
        <f aca="false">I71*5.5017049523</f>
        <v>168569178.926494</v>
      </c>
      <c r="R71" s="67"/>
      <c r="S71" s="67"/>
      <c r="T71" s="7"/>
      <c r="U71" s="7"/>
      <c r="V71" s="67" t="n">
        <f aca="false">K71*5.5017049523</f>
        <v>15146488.4385541</v>
      </c>
      <c r="W71" s="67" t="n">
        <f aca="false">M71*5.5017049523</f>
        <v>468448.096037758</v>
      </c>
      <c r="X71" s="67" t="n">
        <f aca="false">N71*5.1890047538+L71*5.5017049523</f>
        <v>31700036.4109366</v>
      </c>
      <c r="Y71" s="67" t="n">
        <f aca="false">N71*5.1890047538</f>
        <v>24271193.1628456</v>
      </c>
      <c r="Z71" s="67" t="n">
        <f aca="false">L71*5.5017049523</f>
        <v>7428843.24809099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high_v2_m!D60+temporary_pension_bonus_high!B60</f>
        <v>34717214.6093598</v>
      </c>
      <c r="G72" s="163" t="n">
        <f aca="false">high_v2_m!E60+temporary_pension_bonus_high!B60</f>
        <v>33286234.790602</v>
      </c>
      <c r="H72" s="67" t="n">
        <f aca="false">F72-J72</f>
        <v>31823324.3007131</v>
      </c>
      <c r="I72" s="67" t="n">
        <f aca="false">G72-K72</f>
        <v>30479161.1912146</v>
      </c>
      <c r="J72" s="163" t="n">
        <f aca="false">high_v2_m!J60</f>
        <v>2893890.30864676</v>
      </c>
      <c r="K72" s="163" t="n">
        <f aca="false">high_v2_m!K60</f>
        <v>2807073.59938735</v>
      </c>
      <c r="L72" s="67" t="n">
        <f aca="false">H72-I72</f>
        <v>1344163.10949845</v>
      </c>
      <c r="M72" s="67" t="n">
        <f aca="false">J72-K72</f>
        <v>86816.7092594034</v>
      </c>
      <c r="N72" s="163" t="n">
        <f aca="false">SUM(high_v5_m!C60:J60)</f>
        <v>4598954.57597046</v>
      </c>
      <c r="O72" s="7"/>
      <c r="P72" s="7"/>
      <c r="Q72" s="67" t="n">
        <f aca="false">I72*5.5017049523</f>
        <v>167687352.067655</v>
      </c>
      <c r="R72" s="67"/>
      <c r="S72" s="67"/>
      <c r="T72" s="7"/>
      <c r="U72" s="7"/>
      <c r="V72" s="67" t="n">
        <f aca="false">K72*5.5017049523</f>
        <v>15443690.72322</v>
      </c>
      <c r="W72" s="67" t="n">
        <f aca="false">M72*5.5017049523</f>
        <v>477639.919274849</v>
      </c>
      <c r="X72" s="67" t="n">
        <f aca="false">N72*5.1890047538+L72*5.5017049523</f>
        <v>31259185.9934475</v>
      </c>
      <c r="Y72" s="67" t="n">
        <f aca="false">N72*5.1890047538</f>
        <v>23863997.157221</v>
      </c>
      <c r="Z72" s="67" t="n">
        <f aca="false">L72*5.5017049523</f>
        <v>7395188.83622656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high_v2_m!D61+temporary_pension_bonus_high!B61</f>
        <v>35370941.6618317</v>
      </c>
      <c r="G73" s="163" t="n">
        <f aca="false">high_v2_m!E61+temporary_pension_bonus_high!B61</f>
        <v>33912539.0374245</v>
      </c>
      <c r="H73" s="67" t="n">
        <f aca="false">F73-J73</f>
        <v>32342438.4296933</v>
      </c>
      <c r="I73" s="67" t="n">
        <f aca="false">G73-K73</f>
        <v>30974890.9022502</v>
      </c>
      <c r="J73" s="163" t="n">
        <f aca="false">high_v2_m!J61</f>
        <v>3028503.23213836</v>
      </c>
      <c r="K73" s="163" t="n">
        <f aca="false">high_v2_m!K61</f>
        <v>2937648.13517421</v>
      </c>
      <c r="L73" s="67" t="n">
        <f aca="false">H73-I73</f>
        <v>1367547.52744306</v>
      </c>
      <c r="M73" s="67" t="n">
        <f aca="false">J73-K73</f>
        <v>90855.0969641507</v>
      </c>
      <c r="N73" s="163" t="n">
        <f aca="false">SUM(high_v5_m!C61:J61)</f>
        <v>4690905.87892458</v>
      </c>
      <c r="O73" s="7"/>
      <c r="P73" s="7"/>
      <c r="Q73" s="67" t="n">
        <f aca="false">I73*5.5017049523</f>
        <v>170414710.673862</v>
      </c>
      <c r="R73" s="67"/>
      <c r="S73" s="67"/>
      <c r="T73" s="7"/>
      <c r="U73" s="7"/>
      <c r="V73" s="67" t="n">
        <f aca="false">K73*5.5017049523</f>
        <v>16162073.2934028</v>
      </c>
      <c r="W73" s="67" t="n">
        <f aca="false">M73*5.5017049523</f>
        <v>499857.936909364</v>
      </c>
      <c r="X73" s="67" t="n">
        <f aca="false">N73*5.1890047538+L73*5.5017049523</f>
        <v>31864975.9096071</v>
      </c>
      <c r="Y73" s="67" t="n">
        <f aca="false">N73*5.1890047538</f>
        <v>24341132.905368</v>
      </c>
      <c r="Z73" s="67" t="n">
        <f aca="false">L73*5.5017049523</f>
        <v>7523843.0042391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high_v2_m!D62+temporary_pension_bonus_high!B62</f>
        <v>35202805.1899492</v>
      </c>
      <c r="G74" s="161" t="n">
        <f aca="false">high_v2_m!E62+temporary_pension_bonus_high!B62</f>
        <v>33750781.4109125</v>
      </c>
      <c r="H74" s="8" t="n">
        <f aca="false">F74-J74</f>
        <v>32077475.3819608</v>
      </c>
      <c r="I74" s="8" t="n">
        <f aca="false">G74-K74</f>
        <v>30719211.4971638</v>
      </c>
      <c r="J74" s="161" t="n">
        <f aca="false">high_v2_m!J62</f>
        <v>3125329.80798841</v>
      </c>
      <c r="K74" s="161" t="n">
        <f aca="false">high_v2_m!K62</f>
        <v>3031569.91374876</v>
      </c>
      <c r="L74" s="8" t="n">
        <f aca="false">H74-I74</f>
        <v>1358263.88479704</v>
      </c>
      <c r="M74" s="8" t="n">
        <f aca="false">J74-K74</f>
        <v>93759.8942396524</v>
      </c>
      <c r="N74" s="161" t="n">
        <f aca="false">SUM(high_v5_m!C62:J62)</f>
        <v>5709874.77331023</v>
      </c>
      <c r="O74" s="5"/>
      <c r="P74" s="5"/>
      <c r="Q74" s="8" t="n">
        <f aca="false">I74*5.5017049523</f>
        <v>169008038.024697</v>
      </c>
      <c r="R74" s="8"/>
      <c r="S74" s="8"/>
      <c r="T74" s="5"/>
      <c r="U74" s="5"/>
      <c r="V74" s="8" t="n">
        <f aca="false">K74*5.5017049523</f>
        <v>16678803.2077152</v>
      </c>
      <c r="W74" s="8" t="n">
        <f aca="false">M74*5.5017049523</f>
        <v>515839.27446542</v>
      </c>
      <c r="X74" s="8" t="n">
        <f aca="false">N74*5.1890047538+L74*5.5017049523</f>
        <v>37101334.4838276</v>
      </c>
      <c r="Y74" s="8" t="n">
        <f aca="false">N74*5.1890047538</f>
        <v>29628567.3423095</v>
      </c>
      <c r="Z74" s="8" t="n">
        <f aca="false">L74*5.5017049523</f>
        <v>7472767.14151811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high_v2_m!D63+temporary_pension_bonus_high!B63</f>
        <v>35759091.6651651</v>
      </c>
      <c r="G75" s="163" t="n">
        <f aca="false">high_v2_m!E63+temporary_pension_bonus_high!B63</f>
        <v>34285449.2624971</v>
      </c>
      <c r="H75" s="67" t="n">
        <f aca="false">F75-J75</f>
        <v>32539161.0022337</v>
      </c>
      <c r="I75" s="67" t="n">
        <f aca="false">G75-K75</f>
        <v>31162116.5194535</v>
      </c>
      <c r="J75" s="163" t="n">
        <f aca="false">high_v2_m!J63</f>
        <v>3219930.66293146</v>
      </c>
      <c r="K75" s="163" t="n">
        <f aca="false">high_v2_m!K63</f>
        <v>3123332.74304352</v>
      </c>
      <c r="L75" s="67" t="n">
        <f aca="false">H75-I75</f>
        <v>1377044.48278015</v>
      </c>
      <c r="M75" s="67" t="n">
        <f aca="false">J75-K75</f>
        <v>96597.9198879441</v>
      </c>
      <c r="N75" s="163" t="n">
        <f aca="false">SUM(high_v5_m!C63:J63)</f>
        <v>4768085.25767588</v>
      </c>
      <c r="O75" s="7"/>
      <c r="P75" s="7"/>
      <c r="Q75" s="67" t="n">
        <f aca="false">I75*5.5017049523</f>
        <v>171444770.779227</v>
      </c>
      <c r="R75" s="67"/>
      <c r="S75" s="67"/>
      <c r="T75" s="7"/>
      <c r="U75" s="7"/>
      <c r="V75" s="67" t="n">
        <f aca="false">K75*5.5017049523</f>
        <v>17183655.2200833</v>
      </c>
      <c r="W75" s="67" t="n">
        <f aca="false">M75*5.5017049523</f>
        <v>531453.254229381</v>
      </c>
      <c r="X75" s="67" t="n">
        <f aca="false">N75*5.1890047538+L75*5.5017049523</f>
        <v>32317709.5190528</v>
      </c>
      <c r="Y75" s="67" t="n">
        <f aca="false">N75*5.1890047538</f>
        <v>24741617.0686038</v>
      </c>
      <c r="Z75" s="67" t="n">
        <f aca="false">L75*5.5017049523</f>
        <v>7576092.45044895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high_v2_m!D64+temporary_pension_bonus_high!B64</f>
        <v>35521917.3224631</v>
      </c>
      <c r="G76" s="163" t="n">
        <f aca="false">high_v2_m!E64+temporary_pension_bonus_high!B64</f>
        <v>34057221.056704</v>
      </c>
      <c r="H76" s="67" t="n">
        <f aca="false">F76-J76</f>
        <v>32270616.8315695</v>
      </c>
      <c r="I76" s="67" t="n">
        <f aca="false">G76-K76</f>
        <v>30903459.5805372</v>
      </c>
      <c r="J76" s="163" t="n">
        <f aca="false">high_v2_m!J64</f>
        <v>3251300.49089359</v>
      </c>
      <c r="K76" s="163" t="n">
        <f aca="false">high_v2_m!K64</f>
        <v>3153761.47616678</v>
      </c>
      <c r="L76" s="67" t="n">
        <f aca="false">H76-I76</f>
        <v>1367157.25103228</v>
      </c>
      <c r="M76" s="67" t="n">
        <f aca="false">J76-K76</f>
        <v>97539.0147268078</v>
      </c>
      <c r="N76" s="163" t="n">
        <f aca="false">SUM(high_v5_m!C64:J64)</f>
        <v>4588775.27682651</v>
      </c>
      <c r="O76" s="7"/>
      <c r="P76" s="7"/>
      <c r="Q76" s="67" t="n">
        <f aca="false">I76*5.5017049523</f>
        <v>170021716.617444</v>
      </c>
      <c r="R76" s="67"/>
      <c r="S76" s="67"/>
      <c r="T76" s="7"/>
      <c r="U76" s="7"/>
      <c r="V76" s="67" t="n">
        <f aca="false">K76*5.5017049523</f>
        <v>17351065.1317998</v>
      </c>
      <c r="W76" s="67" t="n">
        <f aca="false">M76*5.5017049523</f>
        <v>536630.880364941</v>
      </c>
      <c r="X76" s="67" t="n">
        <f aca="false">N76*5.1890047538+L76*5.5017049523</f>
        <v>31332872.5441498</v>
      </c>
      <c r="Y76" s="67" t="n">
        <f aca="false">N76*5.1890047538</f>
        <v>23811176.7255727</v>
      </c>
      <c r="Z76" s="67" t="n">
        <f aca="false">L76*5.5017049523</f>
        <v>7521695.81857716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high_v2_m!D65+temporary_pension_bonus_high!B65</f>
        <v>36084989.2546686</v>
      </c>
      <c r="G77" s="163" t="n">
        <f aca="false">high_v2_m!E65+temporary_pension_bonus_high!B65</f>
        <v>34598226.6935639</v>
      </c>
      <c r="H77" s="67" t="n">
        <f aca="false">F77-J77</f>
        <v>32720503.1212596</v>
      </c>
      <c r="I77" s="67" t="n">
        <f aca="false">G77-K77</f>
        <v>31334675.1441572</v>
      </c>
      <c r="J77" s="163" t="n">
        <f aca="false">high_v2_m!J65</f>
        <v>3364486.13340893</v>
      </c>
      <c r="K77" s="163" t="n">
        <f aca="false">high_v2_m!K65</f>
        <v>3263551.54940666</v>
      </c>
      <c r="L77" s="67" t="n">
        <f aca="false">H77-I77</f>
        <v>1385827.97710242</v>
      </c>
      <c r="M77" s="67" t="n">
        <f aca="false">J77-K77</f>
        <v>100934.584002268</v>
      </c>
      <c r="N77" s="163" t="n">
        <f aca="false">SUM(high_v5_m!C65:J65)</f>
        <v>4715905.98623405</v>
      </c>
      <c r="O77" s="7"/>
      <c r="P77" s="7"/>
      <c r="Q77" s="67" t="n">
        <f aca="false">I77*5.5017049523</f>
        <v>172394137.419321</v>
      </c>
      <c r="R77" s="67"/>
      <c r="S77" s="67"/>
      <c r="T77" s="7"/>
      <c r="U77" s="7"/>
      <c r="V77" s="67" t="n">
        <f aca="false">K77*5.5017049523</f>
        <v>17955097.721457</v>
      </c>
      <c r="W77" s="67" t="n">
        <f aca="false">M77*5.5017049523</f>
        <v>555312.300663616</v>
      </c>
      <c r="X77" s="67" t="n">
        <f aca="false">N77*5.1890047538+L77*5.5017049523</f>
        <v>32095275.2257027</v>
      </c>
      <c r="Y77" s="67" t="n">
        <f aca="false">N77*5.1890047538</f>
        <v>24470858.5810424</v>
      </c>
      <c r="Z77" s="67" t="n">
        <f aca="false">L77*5.5017049523</f>
        <v>7624416.6446603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high_v2_m!D66+temporary_pension_bonus_high!B66</f>
        <v>36014494.1656523</v>
      </c>
      <c r="G78" s="161" t="n">
        <f aca="false">high_v2_m!E66+temporary_pension_bonus_high!B66</f>
        <v>34531604.676018</v>
      </c>
      <c r="H78" s="8" t="n">
        <f aca="false">F78-J78</f>
        <v>32551328.4294818</v>
      </c>
      <c r="I78" s="8" t="n">
        <f aca="false">G78-K78</f>
        <v>31172333.9119326</v>
      </c>
      <c r="J78" s="161" t="n">
        <f aca="false">high_v2_m!J66</f>
        <v>3463165.73617056</v>
      </c>
      <c r="K78" s="161" t="n">
        <f aca="false">high_v2_m!K66</f>
        <v>3359270.76408545</v>
      </c>
      <c r="L78" s="8" t="n">
        <f aca="false">H78-I78</f>
        <v>1378994.5175492</v>
      </c>
      <c r="M78" s="8" t="n">
        <f aca="false">J78-K78</f>
        <v>103894.972085116</v>
      </c>
      <c r="N78" s="161" t="n">
        <f aca="false">SUM(high_v5_m!C66:J66)</f>
        <v>5641506.3222245</v>
      </c>
      <c r="O78" s="5"/>
      <c r="P78" s="5"/>
      <c r="Q78" s="8" t="n">
        <f aca="false">I78*5.5017049523</f>
        <v>171500983.858029</v>
      </c>
      <c r="R78" s="8"/>
      <c r="S78" s="8"/>
      <c r="T78" s="5"/>
      <c r="U78" s="5"/>
      <c r="V78" s="8" t="n">
        <f aca="false">K78*5.5017049523</f>
        <v>18481716.5988855</v>
      </c>
      <c r="W78" s="8" t="n">
        <f aca="false">M78*5.5017049523</f>
        <v>571599.482439755</v>
      </c>
      <c r="X78" s="8" t="n">
        <f aca="false">N78*5.1890047538+L78*5.5017049523</f>
        <v>36860624.0910106</v>
      </c>
      <c r="Y78" s="8" t="n">
        <f aca="false">N78*5.1890047538</f>
        <v>29273803.1246157</v>
      </c>
      <c r="Z78" s="8" t="n">
        <f aca="false">L78*5.5017049523</f>
        <v>7586820.96639497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high_v2_m!D67+temporary_pension_bonus_high!B67</f>
        <v>36593965.8872181</v>
      </c>
      <c r="G79" s="163" t="n">
        <f aca="false">high_v2_m!E67+temporary_pension_bonus_high!B67</f>
        <v>35089055.730156</v>
      </c>
      <c r="H79" s="67" t="n">
        <f aca="false">F79-J79</f>
        <v>32959337.8485287</v>
      </c>
      <c r="I79" s="67" t="n">
        <f aca="false">G79-K79</f>
        <v>31563466.5326272</v>
      </c>
      <c r="J79" s="163" t="n">
        <f aca="false">high_v2_m!J67</f>
        <v>3634628.03868944</v>
      </c>
      <c r="K79" s="163" t="n">
        <f aca="false">high_v2_m!K67</f>
        <v>3525589.19752875</v>
      </c>
      <c r="L79" s="67" t="n">
        <f aca="false">H79-I79</f>
        <v>1395871.31590145</v>
      </c>
      <c r="M79" s="67" t="n">
        <f aca="false">J79-K79</f>
        <v>109038.841160684</v>
      </c>
      <c r="N79" s="163" t="n">
        <f aca="false">SUM(high_v5_m!C67:J67)</f>
        <v>4738670.3530506</v>
      </c>
      <c r="O79" s="7"/>
      <c r="P79" s="7"/>
      <c r="Q79" s="67" t="n">
        <f aca="false">I79*5.5017049523</f>
        <v>173652880.13431</v>
      </c>
      <c r="R79" s="67"/>
      <c r="S79" s="67"/>
      <c r="T79" s="7"/>
      <c r="U79" s="7"/>
      <c r="V79" s="67" t="n">
        <f aca="false">K79*5.5017049523</f>
        <v>19396751.5478193</v>
      </c>
      <c r="W79" s="67" t="n">
        <f aca="false">M79*5.5017049523</f>
        <v>599899.532406788</v>
      </c>
      <c r="X79" s="67" t="n">
        <f aca="false">N79*5.1890047538+L79*5.5017049523</f>
        <v>32268655.1201392</v>
      </c>
      <c r="Y79" s="67" t="n">
        <f aca="false">N79*5.1890047538</f>
        <v>24588982.9886707</v>
      </c>
      <c r="Z79" s="67" t="n">
        <f aca="false">L79*5.5017049523</f>
        <v>7679672.13146853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high_v2_m!D68+temporary_pension_bonus_high!B68</f>
        <v>36379591.1494092</v>
      </c>
      <c r="G80" s="163" t="n">
        <f aca="false">high_v2_m!E68+temporary_pension_bonus_high!B68</f>
        <v>34883352.035431</v>
      </c>
      <c r="H80" s="67" t="n">
        <f aca="false">F80-J80</f>
        <v>32703753.214791</v>
      </c>
      <c r="I80" s="67" t="n">
        <f aca="false">G80-K80</f>
        <v>31317789.2388514</v>
      </c>
      <c r="J80" s="163" t="n">
        <f aca="false">high_v2_m!J68</f>
        <v>3675837.9346182</v>
      </c>
      <c r="K80" s="163" t="n">
        <f aca="false">high_v2_m!K68</f>
        <v>3565562.79657965</v>
      </c>
      <c r="L80" s="67" t="n">
        <f aca="false">H80-I80</f>
        <v>1385963.97593965</v>
      </c>
      <c r="M80" s="67" t="n">
        <f aca="false">J80-K80</f>
        <v>110275.138038545</v>
      </c>
      <c r="N80" s="163" t="n">
        <f aca="false">SUM(high_v5_m!C68:J68)</f>
        <v>4697793.94726354</v>
      </c>
      <c r="O80" s="7"/>
      <c r="P80" s="7"/>
      <c r="Q80" s="67" t="n">
        <f aca="false">I80*5.5017049523</f>
        <v>172301236.150476</v>
      </c>
      <c r="R80" s="67"/>
      <c r="S80" s="67"/>
      <c r="T80" s="7"/>
      <c r="U80" s="7"/>
      <c r="V80" s="67" t="n">
        <f aca="false">K80*5.5017049523</f>
        <v>19616674.4956789</v>
      </c>
      <c r="W80" s="67" t="n">
        <f aca="false">M80*5.5017049523</f>
        <v>606701.273062231</v>
      </c>
      <c r="X80" s="67" t="n">
        <f aca="false">N80*5.1890047538+L80*5.5017049523</f>
        <v>32002039.99486</v>
      </c>
      <c r="Y80" s="67" t="n">
        <f aca="false">N80*5.1890047538</f>
        <v>24376875.1247234</v>
      </c>
      <c r="Z80" s="67" t="n">
        <f aca="false">L80*5.5017049523</f>
        <v>7625164.87013659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high_v2_m!D69+temporary_pension_bonus_high!B69</f>
        <v>37080898.8243991</v>
      </c>
      <c r="G81" s="163" t="n">
        <f aca="false">high_v2_m!E69+temporary_pension_bonus_high!B69</f>
        <v>35556392.260172</v>
      </c>
      <c r="H81" s="67" t="n">
        <f aca="false">F81-J81</f>
        <v>33200825.2759837</v>
      </c>
      <c r="I81" s="67" t="n">
        <f aca="false">G81-K81</f>
        <v>31792720.918209</v>
      </c>
      <c r="J81" s="163" t="n">
        <f aca="false">high_v2_m!J69</f>
        <v>3880073.54841547</v>
      </c>
      <c r="K81" s="163" t="n">
        <f aca="false">high_v2_m!K69</f>
        <v>3763671.34196301</v>
      </c>
      <c r="L81" s="67" t="n">
        <f aca="false">H81-I81</f>
        <v>1408104.35777463</v>
      </c>
      <c r="M81" s="67" t="n">
        <f aca="false">J81-K81</f>
        <v>116402.206452464</v>
      </c>
      <c r="N81" s="163" t="n">
        <f aca="false">SUM(high_v5_m!C69:J69)</f>
        <v>4757109.63723936</v>
      </c>
      <c r="O81" s="7"/>
      <c r="P81" s="7"/>
      <c r="Q81" s="67" t="n">
        <f aca="false">I81*5.5017049523</f>
        <v>174914170.122802</v>
      </c>
      <c r="R81" s="67"/>
      <c r="S81" s="67"/>
      <c r="T81" s="7"/>
      <c r="U81" s="7"/>
      <c r="V81" s="67" t="n">
        <f aca="false">K81*5.5017049523</f>
        <v>20706609.2609075</v>
      </c>
      <c r="W81" s="67" t="n">
        <f aca="false">M81*5.5017049523</f>
        <v>640410.595698169</v>
      </c>
      <c r="X81" s="67" t="n">
        <f aca="false">N81*5.1890047538+L81*5.5017049523</f>
        <v>32431639.2405067</v>
      </c>
      <c r="Y81" s="67" t="n">
        <f aca="false">N81*5.1890047538</f>
        <v>24684664.5219828</v>
      </c>
      <c r="Z81" s="67" t="n">
        <f aca="false">L81*5.5017049523</f>
        <v>7746974.71852387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high_v2_m!D70+temporary_pension_bonus_high!B70</f>
        <v>36986509.8197863</v>
      </c>
      <c r="G82" s="161" t="n">
        <f aca="false">high_v2_m!E70+temporary_pension_bonus_high!B70</f>
        <v>35465482.1504307</v>
      </c>
      <c r="H82" s="8" t="n">
        <f aca="false">F82-J82</f>
        <v>33053710.5670878</v>
      </c>
      <c r="I82" s="8" t="n">
        <f aca="false">G82-K82</f>
        <v>31650666.8753131</v>
      </c>
      <c r="J82" s="161" t="n">
        <f aca="false">high_v2_m!J70</f>
        <v>3932799.25269857</v>
      </c>
      <c r="K82" s="161" t="n">
        <f aca="false">high_v2_m!K70</f>
        <v>3814815.27511761</v>
      </c>
      <c r="L82" s="8" t="n">
        <f aca="false">H82-I82</f>
        <v>1403043.69177466</v>
      </c>
      <c r="M82" s="8" t="n">
        <f aca="false">J82-K82</f>
        <v>117983.977580957</v>
      </c>
      <c r="N82" s="161" t="n">
        <f aca="false">SUM(high_v5_m!C70:J70)</f>
        <v>5638861.65394867</v>
      </c>
      <c r="O82" s="5"/>
      <c r="P82" s="5"/>
      <c r="Q82" s="8" t="n">
        <f aca="false">I82*5.5017049523</f>
        <v>174132630.691508</v>
      </c>
      <c r="R82" s="8"/>
      <c r="S82" s="8"/>
      <c r="T82" s="5"/>
      <c r="U82" s="5"/>
      <c r="V82" s="8" t="n">
        <f aca="false">K82*5.5017049523</f>
        <v>20987988.0912243</v>
      </c>
      <c r="W82" s="8" t="n">
        <f aca="false">M82*5.5017049523</f>
        <v>649113.033749201</v>
      </c>
      <c r="X82" s="8" t="n">
        <f aca="false">N82*5.1890047538+L82*5.5017049523</f>
        <v>36979212.3556901</v>
      </c>
      <c r="Y82" s="8" t="n">
        <f aca="false">N82*5.1890047538</f>
        <v>29260079.9283602</v>
      </c>
      <c r="Z82" s="8" t="n">
        <f aca="false">L82*5.5017049523</f>
        <v>7719132.42732992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high_v2_m!D71+temporary_pension_bonus_high!B71</f>
        <v>37503578.6211899</v>
      </c>
      <c r="G83" s="163" t="n">
        <f aca="false">high_v2_m!E71+temporary_pension_bonus_high!B71</f>
        <v>35961952.4775466</v>
      </c>
      <c r="H83" s="67" t="n">
        <f aca="false">F83-J83</f>
        <v>33426493.2067132</v>
      </c>
      <c r="I83" s="67" t="n">
        <f aca="false">G83-K83</f>
        <v>32007179.6255043</v>
      </c>
      <c r="J83" s="163" t="n">
        <f aca="false">high_v2_m!J71</f>
        <v>4077085.41447665</v>
      </c>
      <c r="K83" s="163" t="n">
        <f aca="false">high_v2_m!K71</f>
        <v>3954772.85204235</v>
      </c>
      <c r="L83" s="67" t="n">
        <f aca="false">H83-I83</f>
        <v>1419313.58120894</v>
      </c>
      <c r="M83" s="67" t="n">
        <f aca="false">J83-K83</f>
        <v>122312.5624343</v>
      </c>
      <c r="N83" s="163" t="n">
        <f aca="false">SUM(high_v5_m!C71:J71)</f>
        <v>4683807.22633069</v>
      </c>
      <c r="O83" s="7"/>
      <c r="P83" s="7"/>
      <c r="Q83" s="67" t="n">
        <f aca="false">I83*5.5017049523</f>
        <v>176094058.654793</v>
      </c>
      <c r="R83" s="67"/>
      <c r="S83" s="67"/>
      <c r="T83" s="7"/>
      <c r="U83" s="7"/>
      <c r="V83" s="67" t="n">
        <f aca="false">K83*5.5017049523</f>
        <v>21757993.385303</v>
      </c>
      <c r="W83" s="67" t="n">
        <f aca="false">M83*5.5017049523</f>
        <v>672927.63047329</v>
      </c>
      <c r="X83" s="67" t="n">
        <f aca="false">N83*5.1890047538+L83*5.5017049523</f>
        <v>32112942.5219166</v>
      </c>
      <c r="Y83" s="67" t="n">
        <f aca="false">N83*5.1890047538</f>
        <v>24304297.9633127</v>
      </c>
      <c r="Z83" s="67" t="n">
        <f aca="false">L83*5.5017049523</f>
        <v>7808644.55860388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high_v2_m!D72+temporary_pension_bonus_high!B72</f>
        <v>37385841.487283</v>
      </c>
      <c r="G84" s="163" t="n">
        <f aca="false">high_v2_m!E72+temporary_pension_bonus_high!B72</f>
        <v>35848568.5418004</v>
      </c>
      <c r="H84" s="67" t="n">
        <f aca="false">F84-J84</f>
        <v>33192655.4354361</v>
      </c>
      <c r="I84" s="67" t="n">
        <f aca="false">G84-K84</f>
        <v>31781178.0715088</v>
      </c>
      <c r="J84" s="163" t="n">
        <f aca="false">high_v2_m!J72</f>
        <v>4193186.05184696</v>
      </c>
      <c r="K84" s="163" t="n">
        <f aca="false">high_v2_m!K72</f>
        <v>4067390.47029155</v>
      </c>
      <c r="L84" s="67" t="n">
        <f aca="false">H84-I84</f>
        <v>1411477.36392722</v>
      </c>
      <c r="M84" s="67" t="n">
        <f aca="false">J84-K84</f>
        <v>125795.581555408</v>
      </c>
      <c r="N84" s="163" t="n">
        <f aca="false">SUM(high_v5_m!C72:J72)</f>
        <v>4677706.06149437</v>
      </c>
      <c r="O84" s="7"/>
      <c r="P84" s="7"/>
      <c r="Q84" s="67" t="n">
        <f aca="false">I84*5.5017049523</f>
        <v>174850664.785948</v>
      </c>
      <c r="R84" s="67"/>
      <c r="S84" s="67"/>
      <c r="T84" s="7"/>
      <c r="U84" s="7"/>
      <c r="V84" s="67" t="n">
        <f aca="false">K84*5.5017049523</f>
        <v>22377582.2933409</v>
      </c>
      <c r="W84" s="67" t="n">
        <f aca="false">M84*5.5017049523</f>
        <v>692090.174020849</v>
      </c>
      <c r="X84" s="67" t="n">
        <f aca="false">N84*5.1890047538+L84*5.5017049523</f>
        <v>32038170.9931511</v>
      </c>
      <c r="Y84" s="67" t="n">
        <f aca="false">N84*5.1890047538</f>
        <v>24272638.9899734</v>
      </c>
      <c r="Z84" s="67" t="n">
        <f aca="false">L84*5.5017049523</f>
        <v>7765532.00317773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high_v2_m!D73+temporary_pension_bonus_high!B73</f>
        <v>37980765.5082231</v>
      </c>
      <c r="G85" s="163" t="n">
        <f aca="false">high_v2_m!E73+temporary_pension_bonus_high!B73</f>
        <v>36419900.3784523</v>
      </c>
      <c r="H85" s="67" t="n">
        <f aca="false">F85-J85</f>
        <v>33606566.7119213</v>
      </c>
      <c r="I85" s="67" t="n">
        <f aca="false">G85-K85</f>
        <v>32176927.5460395</v>
      </c>
      <c r="J85" s="163" t="n">
        <f aca="false">high_v2_m!J73</f>
        <v>4374198.79630184</v>
      </c>
      <c r="K85" s="163" t="n">
        <f aca="false">high_v2_m!K73</f>
        <v>4242972.83241278</v>
      </c>
      <c r="L85" s="67" t="n">
        <f aca="false">H85-I85</f>
        <v>1429639.16588175</v>
      </c>
      <c r="M85" s="67" t="n">
        <f aca="false">J85-K85</f>
        <v>131225.963889055</v>
      </c>
      <c r="N85" s="163" t="n">
        <f aca="false">SUM(high_v5_m!C73:J73)</f>
        <v>4752257.00636346</v>
      </c>
      <c r="O85" s="7"/>
      <c r="P85" s="7"/>
      <c r="Q85" s="67" t="n">
        <f aca="false">I85*5.5017049523</f>
        <v>177027961.629844</v>
      </c>
      <c r="R85" s="67"/>
      <c r="S85" s="67"/>
      <c r="T85" s="7"/>
      <c r="U85" s="7"/>
      <c r="V85" s="67" t="n">
        <f aca="false">K85*5.5017049523</f>
        <v>23343584.6445598</v>
      </c>
      <c r="W85" s="67" t="n">
        <f aca="false">M85*5.5017049523</f>
        <v>721966.535398755</v>
      </c>
      <c r="X85" s="67" t="n">
        <f aca="false">N85*5.1890047538+L85*5.5017049523</f>
        <v>32524937.0762331</v>
      </c>
      <c r="Y85" s="67" t="n">
        <f aca="false">N85*5.1890047538</f>
        <v>24659484.1972994</v>
      </c>
      <c r="Z85" s="67" t="n">
        <f aca="false">L85*5.5017049523</f>
        <v>7865452.87893368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high_v2_m!D74+temporary_pension_bonus_high!B74</f>
        <v>37711818.2748742</v>
      </c>
      <c r="G86" s="161" t="n">
        <f aca="false">high_v2_m!E74+temporary_pension_bonus_high!B74</f>
        <v>36162983.0797625</v>
      </c>
      <c r="H86" s="8" t="n">
        <f aca="false">F86-J86</f>
        <v>33260605.6085855</v>
      </c>
      <c r="I86" s="8" t="n">
        <f aca="false">G86-K86</f>
        <v>31845306.7934624</v>
      </c>
      <c r="J86" s="161" t="n">
        <f aca="false">high_v2_m!J74</f>
        <v>4451212.66628877</v>
      </c>
      <c r="K86" s="161" t="n">
        <f aca="false">high_v2_m!K74</f>
        <v>4317676.28630011</v>
      </c>
      <c r="L86" s="8" t="n">
        <f aca="false">H86-I86</f>
        <v>1415298.81512309</v>
      </c>
      <c r="M86" s="8" t="n">
        <f aca="false">J86-K86</f>
        <v>133536.379988665</v>
      </c>
      <c r="N86" s="161" t="n">
        <f aca="false">SUM(high_v5_m!C74:J74)</f>
        <v>5703493.74888004</v>
      </c>
      <c r="O86" s="5"/>
      <c r="P86" s="5"/>
      <c r="Q86" s="8" t="n">
        <f aca="false">I86*5.5017049523</f>
        <v>175203482.093105</v>
      </c>
      <c r="R86" s="8"/>
      <c r="S86" s="8"/>
      <c r="T86" s="5"/>
      <c r="U86" s="5"/>
      <c r="V86" s="8" t="n">
        <f aca="false">K86*5.5017049523</f>
        <v>23754581.0067656</v>
      </c>
      <c r="W86" s="8" t="n">
        <f aca="false">M86*5.5017049523</f>
        <v>734677.763095852</v>
      </c>
      <c r="X86" s="8" t="n">
        <f aca="false">N86*5.1890047538+L86*5.5017049523</f>
        <v>37382012.6763542</v>
      </c>
      <c r="Y86" s="8" t="n">
        <f aca="false">N86*5.1890047538</f>
        <v>29595456.1762071</v>
      </c>
      <c r="Z86" s="8" t="n">
        <f aca="false">L86*5.5017049523</f>
        <v>7786556.50014704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high_v2_m!D75+temporary_pension_bonus_high!B75</f>
        <v>38349589.9318368</v>
      </c>
      <c r="G87" s="163" t="n">
        <f aca="false">high_v2_m!E75+temporary_pension_bonus_high!B75</f>
        <v>36775229.5559147</v>
      </c>
      <c r="H87" s="67" t="n">
        <f aca="false">F87-J87</f>
        <v>33723933.3889279</v>
      </c>
      <c r="I87" s="67" t="n">
        <f aca="false">G87-K87</f>
        <v>32288342.7092931</v>
      </c>
      <c r="J87" s="163" t="n">
        <f aca="false">high_v2_m!J75</f>
        <v>4625656.54290887</v>
      </c>
      <c r="K87" s="163" t="n">
        <f aca="false">high_v2_m!K75</f>
        <v>4486886.8466216</v>
      </c>
      <c r="L87" s="67" t="n">
        <f aca="false">H87-I87</f>
        <v>1435590.67963485</v>
      </c>
      <c r="M87" s="67" t="n">
        <f aca="false">J87-K87</f>
        <v>138769.696287267</v>
      </c>
      <c r="N87" s="163" t="n">
        <f aca="false">SUM(high_v5_m!C75:J75)</f>
        <v>4752645.23198238</v>
      </c>
      <c r="O87" s="7"/>
      <c r="P87" s="7"/>
      <c r="Q87" s="67" t="n">
        <f aca="false">I87*5.5017049523</f>
        <v>177640934.985277</v>
      </c>
      <c r="R87" s="67"/>
      <c r="S87" s="67"/>
      <c r="T87" s="7"/>
      <c r="U87" s="7"/>
      <c r="V87" s="67" t="n">
        <f aca="false">K87*5.5017049523</f>
        <v>24685527.5844678</v>
      </c>
      <c r="W87" s="67" t="n">
        <f aca="false">M87*5.5017049523</f>
        <v>763469.925292823</v>
      </c>
      <c r="X87" s="67" t="n">
        <f aca="false">N87*5.1890047538+L87*5.5017049523</f>
        <v>32559695.0535042</v>
      </c>
      <c r="Y87" s="67" t="n">
        <f aca="false">N87*5.1890047538</f>
        <v>24661498.7018814</v>
      </c>
      <c r="Z87" s="67" t="n">
        <f aca="false">L87*5.5017049523</f>
        <v>7898196.35162278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high_v2_m!D76+temporary_pension_bonus_high!B76</f>
        <v>38156034.4148311</v>
      </c>
      <c r="G88" s="163" t="n">
        <f aca="false">high_v2_m!E76+temporary_pension_bonus_high!B76</f>
        <v>36590024.6332075</v>
      </c>
      <c r="H88" s="67" t="n">
        <f aca="false">F88-J88</f>
        <v>33443233.6014281</v>
      </c>
      <c r="I88" s="67" t="n">
        <f aca="false">G88-K88</f>
        <v>32018607.8442066</v>
      </c>
      <c r="J88" s="163" t="n">
        <f aca="false">high_v2_m!J76</f>
        <v>4712800.81340298</v>
      </c>
      <c r="K88" s="163" t="n">
        <f aca="false">high_v2_m!K76</f>
        <v>4571416.78900089</v>
      </c>
      <c r="L88" s="67" t="n">
        <f aca="false">H88-I88</f>
        <v>1424625.75722151</v>
      </c>
      <c r="M88" s="67" t="n">
        <f aca="false">J88-K88</f>
        <v>141384.024402089</v>
      </c>
      <c r="N88" s="163" t="n">
        <f aca="false">SUM(high_v5_m!C76:J76)</f>
        <v>4728206.2273786</v>
      </c>
      <c r="O88" s="7"/>
      <c r="P88" s="7"/>
      <c r="Q88" s="67" t="n">
        <f aca="false">I88*5.5017049523</f>
        <v>176156933.342223</v>
      </c>
      <c r="R88" s="67"/>
      <c r="S88" s="67"/>
      <c r="T88" s="7"/>
      <c r="U88" s="7"/>
      <c r="V88" s="67" t="n">
        <f aca="false">K88*5.5017049523</f>
        <v>25150586.3870736</v>
      </c>
      <c r="W88" s="67" t="n">
        <f aca="false">M88*5.5017049523</f>
        <v>777853.187229079</v>
      </c>
      <c r="X88" s="67" t="n">
        <f aca="false">N88*5.1890047538+L88*5.5017049523</f>
        <v>32372555.174494</v>
      </c>
      <c r="Y88" s="67" t="n">
        <f aca="false">N88*5.1890047538</f>
        <v>24534684.5908143</v>
      </c>
      <c r="Z88" s="67" t="n">
        <f aca="false">L88*5.5017049523</f>
        <v>7837870.58367969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high_v2_m!D77+temporary_pension_bonus_high!B77</f>
        <v>38615806.3856599</v>
      </c>
      <c r="G89" s="163" t="n">
        <f aca="false">high_v2_m!E77+temporary_pension_bonus_high!B77</f>
        <v>37033215.3238477</v>
      </c>
      <c r="H89" s="67" t="n">
        <f aca="false">F89-J89</f>
        <v>33749485.7262139</v>
      </c>
      <c r="I89" s="67" t="n">
        <f aca="false">G89-K89</f>
        <v>32312884.2841851</v>
      </c>
      <c r="J89" s="163" t="n">
        <f aca="false">high_v2_m!J77</f>
        <v>4866320.65944598</v>
      </c>
      <c r="K89" s="163" t="n">
        <f aca="false">high_v2_m!K77</f>
        <v>4720331.03966261</v>
      </c>
      <c r="L89" s="67" t="n">
        <f aca="false">H89-I89</f>
        <v>1436601.4420288</v>
      </c>
      <c r="M89" s="67" t="n">
        <f aca="false">J89-K89</f>
        <v>145989.619783378</v>
      </c>
      <c r="N89" s="163" t="n">
        <f aca="false">SUM(high_v5_m!C77:J77)</f>
        <v>4741505.46963436</v>
      </c>
      <c r="O89" s="7"/>
      <c r="P89" s="7"/>
      <c r="Q89" s="67" t="n">
        <f aca="false">I89*5.5017049523</f>
        <v>177775955.489398</v>
      </c>
      <c r="R89" s="67"/>
      <c r="S89" s="67"/>
      <c r="T89" s="7"/>
      <c r="U89" s="7"/>
      <c r="V89" s="67" t="n">
        <f aca="false">K89*5.5017049523</f>
        <v>25969868.6574072</v>
      </c>
      <c r="W89" s="67" t="n">
        <f aca="false">M89*5.5017049523</f>
        <v>803191.814146606</v>
      </c>
      <c r="X89" s="67" t="n">
        <f aca="false">N89*5.1890047538+L89*5.5017049523</f>
        <v>32507451.6901925</v>
      </c>
      <c r="Y89" s="67" t="n">
        <f aca="false">N89*5.1890047538</f>
        <v>24603694.4221014</v>
      </c>
      <c r="Z89" s="67" t="n">
        <f aca="false">L89*5.5017049523</f>
        <v>7903757.26809116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high_v2_m!D78+temporary_pension_bonus_high!B78</f>
        <v>38436305.0238721</v>
      </c>
      <c r="G90" s="161" t="n">
        <f aca="false">high_v2_m!E78+temporary_pension_bonus_high!B78</f>
        <v>36860397.2914405</v>
      </c>
      <c r="H90" s="8" t="n">
        <f aca="false">F90-J90</f>
        <v>33481766.0325762</v>
      </c>
      <c r="I90" s="8" t="n">
        <f aca="false">G90-K90</f>
        <v>32054494.4698835</v>
      </c>
      <c r="J90" s="161" t="n">
        <f aca="false">high_v2_m!J78</f>
        <v>4954538.9912959</v>
      </c>
      <c r="K90" s="161" t="n">
        <f aca="false">high_v2_m!K78</f>
        <v>4805902.82155702</v>
      </c>
      <c r="L90" s="8" t="n">
        <f aca="false">H90-I90</f>
        <v>1427271.5626927</v>
      </c>
      <c r="M90" s="8" t="n">
        <f aca="false">J90-K90</f>
        <v>148636.169738878</v>
      </c>
      <c r="N90" s="161" t="n">
        <f aca="false">SUM(high_v5_m!C78:J78)</f>
        <v>5659677.8751105</v>
      </c>
      <c r="O90" s="5"/>
      <c r="P90" s="5"/>
      <c r="Q90" s="8" t="n">
        <f aca="false">I90*5.5017049523</f>
        <v>176354370.968431</v>
      </c>
      <c r="R90" s="8"/>
      <c r="S90" s="8"/>
      <c r="T90" s="5"/>
      <c r="U90" s="5"/>
      <c r="V90" s="8" t="n">
        <f aca="false">K90*5.5017049523</f>
        <v>26440659.3536328</v>
      </c>
      <c r="W90" s="8" t="n">
        <f aca="false">M90*5.5017049523</f>
        <v>817752.351143286</v>
      </c>
      <c r="X90" s="8" t="n">
        <f aca="false">N90*5.1890047538+L90*5.5017049523</f>
        <v>37220522.4236684</v>
      </c>
      <c r="Y90" s="8" t="n">
        <f aca="false">N90*5.1890047538</f>
        <v>29368095.398925</v>
      </c>
      <c r="Z90" s="8" t="n">
        <f aca="false">L90*5.5017049523</f>
        <v>7852427.02474338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high_v2_m!D79+temporary_pension_bonus_high!B79</f>
        <v>39049500.1747909</v>
      </c>
      <c r="G91" s="163" t="n">
        <f aca="false">high_v2_m!E79+temporary_pension_bonus_high!B79</f>
        <v>37447820.9211733</v>
      </c>
      <c r="H91" s="67" t="n">
        <f aca="false">F91-J91</f>
        <v>33898468.8708381</v>
      </c>
      <c r="I91" s="67" t="n">
        <f aca="false">G91-K91</f>
        <v>32451320.5563391</v>
      </c>
      <c r="J91" s="163" t="n">
        <f aca="false">high_v2_m!J79</f>
        <v>5151031.3039528</v>
      </c>
      <c r="K91" s="163" t="n">
        <f aca="false">high_v2_m!K79</f>
        <v>4996500.36483421</v>
      </c>
      <c r="L91" s="67" t="n">
        <f aca="false">H91-I91</f>
        <v>1447148.31449899</v>
      </c>
      <c r="M91" s="67" t="n">
        <f aca="false">J91-K91</f>
        <v>154530.939118585</v>
      </c>
      <c r="N91" s="163" t="n">
        <f aca="false">SUM(high_v5_m!C79:J79)</f>
        <v>4681277.35704013</v>
      </c>
      <c r="O91" s="7"/>
      <c r="P91" s="7"/>
      <c r="Q91" s="67" t="n">
        <f aca="false">I91*5.5017049523</f>
        <v>178537591.013486</v>
      </c>
      <c r="R91" s="67"/>
      <c r="S91" s="67"/>
      <c r="T91" s="7"/>
      <c r="U91" s="7"/>
      <c r="V91" s="67" t="n">
        <f aca="false">K91*5.5017049523</f>
        <v>27489270.8013772</v>
      </c>
      <c r="W91" s="67" t="n">
        <f aca="false">M91*5.5017049523</f>
        <v>850183.633032287</v>
      </c>
      <c r="X91" s="67" t="n">
        <f aca="false">N91*5.1890047538+L91*5.5017049523</f>
        <v>32252953.5081292</v>
      </c>
      <c r="Y91" s="67" t="n">
        <f aca="false">N91*5.1890047538</f>
        <v>24291170.4595376</v>
      </c>
      <c r="Z91" s="67" t="n">
        <f aca="false">L91*5.5017049523</f>
        <v>7961783.04859168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high_v2_m!D80+temporary_pension_bonus_high!B80</f>
        <v>38779568.4938345</v>
      </c>
      <c r="G92" s="163" t="n">
        <f aca="false">high_v2_m!E80+temporary_pension_bonus_high!B80</f>
        <v>37188324.0148797</v>
      </c>
      <c r="H92" s="67" t="n">
        <f aca="false">F92-J92</f>
        <v>33562242.2133289</v>
      </c>
      <c r="I92" s="67" t="n">
        <f aca="false">G92-K92</f>
        <v>32127517.5227893</v>
      </c>
      <c r="J92" s="163" t="n">
        <f aca="false">high_v2_m!J80</f>
        <v>5217326.28050557</v>
      </c>
      <c r="K92" s="163" t="n">
        <f aca="false">high_v2_m!K80</f>
        <v>5060806.4920904</v>
      </c>
      <c r="L92" s="67" t="n">
        <f aca="false">H92-I92</f>
        <v>1434724.69053965</v>
      </c>
      <c r="M92" s="67" t="n">
        <f aca="false">J92-K92</f>
        <v>156519.788415167</v>
      </c>
      <c r="N92" s="163" t="n">
        <f aca="false">SUM(high_v5_m!C80:J80)</f>
        <v>4622658.97664842</v>
      </c>
      <c r="O92" s="7"/>
      <c r="P92" s="7"/>
      <c r="Q92" s="67" t="n">
        <f aca="false">I92*5.5017049523</f>
        <v>176756122.260235</v>
      </c>
      <c r="R92" s="67"/>
      <c r="S92" s="67"/>
      <c r="T92" s="7"/>
      <c r="U92" s="7"/>
      <c r="V92" s="67" t="n">
        <f aca="false">K92*5.5017049523</f>
        <v>27843064.1401658</v>
      </c>
      <c r="W92" s="67" t="n">
        <f aca="false">M92*5.5017049523</f>
        <v>861125.695056675</v>
      </c>
      <c r="X92" s="67" t="n">
        <f aca="false">N92*5.1890047538+L92*5.5017049523</f>
        <v>31880431.3401539</v>
      </c>
      <c r="Y92" s="67" t="n">
        <f aca="false">N92*5.1890047538</f>
        <v>23986999.4050249</v>
      </c>
      <c r="Z92" s="67" t="n">
        <f aca="false">L92*5.5017049523</f>
        <v>7893431.93512906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high_v2_m!D81+temporary_pension_bonus_high!B81</f>
        <v>39216371.6872554</v>
      </c>
      <c r="G93" s="163" t="n">
        <f aca="false">high_v2_m!E81+temporary_pension_bonus_high!B81</f>
        <v>37607288.3181764</v>
      </c>
      <c r="H93" s="67" t="n">
        <f aca="false">F93-J93</f>
        <v>33841365.4900582</v>
      </c>
      <c r="I93" s="67" t="n">
        <f aca="false">G93-K93</f>
        <v>32393532.3068952</v>
      </c>
      <c r="J93" s="163" t="n">
        <f aca="false">high_v2_m!J81</f>
        <v>5375006.1971972</v>
      </c>
      <c r="K93" s="163" t="n">
        <f aca="false">high_v2_m!K81</f>
        <v>5213756.01128128</v>
      </c>
      <c r="L93" s="67" t="n">
        <f aca="false">H93-I93</f>
        <v>1447833.18316299</v>
      </c>
      <c r="M93" s="67" t="n">
        <f aca="false">J93-K93</f>
        <v>161250.185915915</v>
      </c>
      <c r="N93" s="163" t="n">
        <f aca="false">SUM(high_v5_m!C81:J81)</f>
        <v>4732499.41859486</v>
      </c>
      <c r="O93" s="7"/>
      <c r="P93" s="7"/>
      <c r="Q93" s="67" t="n">
        <f aca="false">I93*5.5017049523</f>
        <v>178219657.115335</v>
      </c>
      <c r="R93" s="67"/>
      <c r="S93" s="67"/>
      <c r="T93" s="7"/>
      <c r="U93" s="7"/>
      <c r="V93" s="67" t="n">
        <f aca="false">K93*5.5017049523</f>
        <v>28684547.2673501</v>
      </c>
      <c r="W93" s="67" t="n">
        <f aca="false">M93*5.5017049523</f>
        <v>887150.946412887</v>
      </c>
      <c r="X93" s="67" t="n">
        <f aca="false">N93*5.1890047538+L93*5.5017049523</f>
        <v>32522512.9743565</v>
      </c>
      <c r="Y93" s="67" t="n">
        <f aca="false">N93*5.1890047538</f>
        <v>24556961.9804444</v>
      </c>
      <c r="Z93" s="67" t="n">
        <f aca="false">L93*5.5017049523</f>
        <v>7965550.99391208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high_v2_m!D82+temporary_pension_bonus_high!B82</f>
        <v>38988466.0867914</v>
      </c>
      <c r="G94" s="161" t="n">
        <f aca="false">high_v2_m!E82+temporary_pension_bonus_high!B82</f>
        <v>37389295.741302</v>
      </c>
      <c r="H94" s="8" t="n">
        <f aca="false">F94-J94</f>
        <v>33525390.5757176</v>
      </c>
      <c r="I94" s="8" t="n">
        <f aca="false">G94-K94</f>
        <v>32090112.4955605</v>
      </c>
      <c r="J94" s="161" t="n">
        <f aca="false">high_v2_m!J82</f>
        <v>5463075.51107376</v>
      </c>
      <c r="K94" s="161" t="n">
        <f aca="false">high_v2_m!K82</f>
        <v>5299183.24574155</v>
      </c>
      <c r="L94" s="8" t="n">
        <f aca="false">H94-I94</f>
        <v>1435278.08015713</v>
      </c>
      <c r="M94" s="8" t="n">
        <f aca="false">J94-K94</f>
        <v>163892.265332214</v>
      </c>
      <c r="N94" s="161" t="n">
        <f aca="false">SUM(high_v5_m!C82:J82)</f>
        <v>5641205.45282125</v>
      </c>
      <c r="O94" s="5"/>
      <c r="P94" s="5"/>
      <c r="Q94" s="8" t="n">
        <f aca="false">I94*5.5017049523</f>
        <v>176550330.836689</v>
      </c>
      <c r="R94" s="8"/>
      <c r="S94" s="8"/>
      <c r="T94" s="5"/>
      <c r="U94" s="5"/>
      <c r="V94" s="8" t="n">
        <f aca="false">K94*5.5017049523</f>
        <v>29154542.7062414</v>
      </c>
      <c r="W94" s="8" t="n">
        <f aca="false">M94*5.5017049523</f>
        <v>901686.887821905</v>
      </c>
      <c r="X94" s="8" t="n">
        <f aca="false">N94*5.1890047538+L94*5.5017049523</f>
        <v>37168718.4333801</v>
      </c>
      <c r="Y94" s="8" t="n">
        <f aca="false">N94*5.1890047538</f>
        <v>29272241.911852</v>
      </c>
      <c r="Z94" s="8" t="n">
        <f aca="false">L94*5.5017049523</f>
        <v>7896476.52152812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high_v2_m!D83+temporary_pension_bonus_high!B83</f>
        <v>39547321.9078499</v>
      </c>
      <c r="G95" s="163" t="n">
        <f aca="false">high_v2_m!E83+temporary_pension_bonus_high!B83</f>
        <v>37926024.8704965</v>
      </c>
      <c r="H95" s="67" t="n">
        <f aca="false">F95-J95</f>
        <v>33878908.2191958</v>
      </c>
      <c r="I95" s="67" t="n">
        <f aca="false">G95-K95</f>
        <v>32427663.592502</v>
      </c>
      <c r="J95" s="163" t="n">
        <f aca="false">high_v2_m!J83</f>
        <v>5668413.68865419</v>
      </c>
      <c r="K95" s="163" t="n">
        <f aca="false">high_v2_m!K83</f>
        <v>5498361.27799456</v>
      </c>
      <c r="L95" s="67" t="n">
        <f aca="false">H95-I95</f>
        <v>1451244.62669377</v>
      </c>
      <c r="M95" s="67" t="n">
        <f aca="false">J95-K95</f>
        <v>170052.410659626</v>
      </c>
      <c r="N95" s="163" t="n">
        <f aca="false">SUM(high_v5_m!C83:J83)</f>
        <v>4781537.09671303</v>
      </c>
      <c r="O95" s="7"/>
      <c r="P95" s="7"/>
      <c r="Q95" s="67" t="n">
        <f aca="false">I95*5.5017049523</f>
        <v>178407437.378387</v>
      </c>
      <c r="R95" s="67"/>
      <c r="S95" s="67"/>
      <c r="T95" s="7"/>
      <c r="U95" s="7"/>
      <c r="V95" s="67" t="n">
        <f aca="false">K95*5.5017049523</f>
        <v>30250361.4726772</v>
      </c>
      <c r="W95" s="67" t="n">
        <f aca="false">M95*5.5017049523</f>
        <v>935578.189876618</v>
      </c>
      <c r="X95" s="67" t="n">
        <f aca="false">N95*5.1890047538+L95*5.5017049523</f>
        <v>32795738.4749948</v>
      </c>
      <c r="Y95" s="67" t="n">
        <f aca="false">N95*5.1890047538</f>
        <v>24811418.725315</v>
      </c>
      <c r="Z95" s="67" t="n">
        <f aca="false">L95*5.5017049523</f>
        <v>7984319.74967986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high_v2_m!D84+temporary_pension_bonus_high!B84</f>
        <v>39356810.636875</v>
      </c>
      <c r="G96" s="163" t="n">
        <f aca="false">high_v2_m!E84+temporary_pension_bonus_high!B84</f>
        <v>37744277.3492105</v>
      </c>
      <c r="H96" s="67" t="n">
        <f aca="false">F96-J96</f>
        <v>33668165.2844607</v>
      </c>
      <c r="I96" s="67" t="n">
        <f aca="false">G96-K96</f>
        <v>32226291.3573687</v>
      </c>
      <c r="J96" s="163" t="n">
        <f aca="false">high_v2_m!J84</f>
        <v>5688645.35241423</v>
      </c>
      <c r="K96" s="163" t="n">
        <f aca="false">high_v2_m!K84</f>
        <v>5517985.9918418</v>
      </c>
      <c r="L96" s="67" t="n">
        <f aca="false">H96-I96</f>
        <v>1441873.92709206</v>
      </c>
      <c r="M96" s="67" t="n">
        <f aca="false">J96-K96</f>
        <v>170659.360572428</v>
      </c>
      <c r="N96" s="163" t="n">
        <f aca="false">SUM(high_v5_m!C84:J84)</f>
        <v>4681513.91611484</v>
      </c>
      <c r="O96" s="7"/>
      <c r="P96" s="7"/>
      <c r="Q96" s="67" t="n">
        <f aca="false">I96*5.5017049523</f>
        <v>177299546.755098</v>
      </c>
      <c r="R96" s="67"/>
      <c r="S96" s="67"/>
      <c r="T96" s="7"/>
      <c r="U96" s="7"/>
      <c r="V96" s="67" t="n">
        <f aca="false">K96*5.5017049523</f>
        <v>30358330.8580381</v>
      </c>
      <c r="W96" s="67" t="n">
        <f aca="false">M96*5.5017049523</f>
        <v>938917.449217681</v>
      </c>
      <c r="X96" s="67" t="n">
        <f aca="false">N96*5.1890047538+L96*5.5017049523</f>
        <v>32225162.8909754</v>
      </c>
      <c r="Y96" s="67" t="n">
        <f aca="false">N96*5.1890047538</f>
        <v>24292397.9657007</v>
      </c>
      <c r="Z96" s="67" t="n">
        <f aca="false">L96*5.5017049523</f>
        <v>7932764.92527462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high_v2_m!D85+temporary_pension_bonus_high!B85</f>
        <v>39903487.165726</v>
      </c>
      <c r="G97" s="163" t="n">
        <f aca="false">high_v2_m!E85+temporary_pension_bonus_high!B85</f>
        <v>38269645.3955358</v>
      </c>
      <c r="H97" s="67" t="n">
        <f aca="false">F97-J97</f>
        <v>34081903.7807507</v>
      </c>
      <c r="I97" s="67" t="n">
        <f aca="false">G97-K97</f>
        <v>32622709.5121098</v>
      </c>
      <c r="J97" s="163" t="n">
        <f aca="false">high_v2_m!J85</f>
        <v>5821583.38497527</v>
      </c>
      <c r="K97" s="163" t="n">
        <f aca="false">high_v2_m!K85</f>
        <v>5646935.88342602</v>
      </c>
      <c r="L97" s="67" t="n">
        <f aca="false">H97-I97</f>
        <v>1459194.26864093</v>
      </c>
      <c r="M97" s="67" t="n">
        <f aca="false">J97-K97</f>
        <v>174647.501549257</v>
      </c>
      <c r="N97" s="163" t="n">
        <f aca="false">SUM(high_v5_m!C85:J85)</f>
        <v>4788558.56990639</v>
      </c>
      <c r="O97" s="7"/>
      <c r="P97" s="7"/>
      <c r="Q97" s="67" t="n">
        <f aca="false">I97*5.5017049523</f>
        <v>179480522.480219</v>
      </c>
      <c r="R97" s="67"/>
      <c r="S97" s="67"/>
      <c r="T97" s="7"/>
      <c r="U97" s="7"/>
      <c r="V97" s="67" t="n">
        <f aca="false">K97*5.5017049523</f>
        <v>31067775.1151655</v>
      </c>
      <c r="W97" s="67" t="n">
        <f aca="false">M97*5.5017049523</f>
        <v>960859.024180369</v>
      </c>
      <c r="X97" s="67" t="n">
        <f aca="false">N97*5.1890047538+L97*5.5017049523</f>
        <v>32875909.5172436</v>
      </c>
      <c r="Y97" s="67" t="n">
        <f aca="false">N97*5.1890047538</f>
        <v>24847853.183094</v>
      </c>
      <c r="Z97" s="67" t="n">
        <f aca="false">L97*5.5017049523</f>
        <v>8028056.33414959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high_v2_m!D86+temporary_pension_bonus_high!B86</f>
        <v>39738062.7693124</v>
      </c>
      <c r="G98" s="161" t="n">
        <f aca="false">high_v2_m!E86+temporary_pension_bonus_high!B86</f>
        <v>38112300.8497784</v>
      </c>
      <c r="H98" s="8" t="n">
        <f aca="false">F98-J98</f>
        <v>33859887.2608385</v>
      </c>
      <c r="I98" s="8" t="n">
        <f aca="false">G98-K98</f>
        <v>32410470.6065587</v>
      </c>
      <c r="J98" s="161" t="n">
        <f aca="false">high_v2_m!J86</f>
        <v>5878175.50847388</v>
      </c>
      <c r="K98" s="161" t="n">
        <f aca="false">high_v2_m!K86</f>
        <v>5701830.24321966</v>
      </c>
      <c r="L98" s="8" t="n">
        <f aca="false">H98-I98</f>
        <v>1449416.65427985</v>
      </c>
      <c r="M98" s="8" t="n">
        <f aca="false">J98-K98</f>
        <v>176345.265254213</v>
      </c>
      <c r="N98" s="161" t="n">
        <f aca="false">SUM(high_v5_m!C86:J86)</f>
        <v>5691812.89037504</v>
      </c>
      <c r="O98" s="5"/>
      <c r="P98" s="5"/>
      <c r="Q98" s="8" t="n">
        <f aca="false">I98*5.5017049523</f>
        <v>178312846.642478</v>
      </c>
      <c r="R98" s="8"/>
      <c r="S98" s="8"/>
      <c r="T98" s="5"/>
      <c r="U98" s="5"/>
      <c r="V98" s="8" t="n">
        <f aca="false">K98*5.5017049523</f>
        <v>31369787.6862955</v>
      </c>
      <c r="W98" s="8" t="n">
        <f aca="false">M98*5.5017049523</f>
        <v>970199.619163763</v>
      </c>
      <c r="X98" s="8" t="n">
        <f aca="false">N98*5.1890047538+L98*5.5017049523</f>
        <v>37509106.9306937</v>
      </c>
      <c r="Y98" s="8" t="n">
        <f aca="false">N98*5.1890047538</f>
        <v>29534844.1458962</v>
      </c>
      <c r="Z98" s="8" t="n">
        <f aca="false">L98*5.5017049523</f>
        <v>7974262.78479753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high_v2_m!D87+temporary_pension_bonus_high!B87</f>
        <v>40276967.2718901</v>
      </c>
      <c r="G99" s="163" t="n">
        <f aca="false">high_v2_m!E87+temporary_pension_bonus_high!B87</f>
        <v>38630870.7284518</v>
      </c>
      <c r="H99" s="67" t="n">
        <f aca="false">F99-J99</f>
        <v>34274940.4583513</v>
      </c>
      <c r="I99" s="67" t="n">
        <f aca="false">G99-K99</f>
        <v>32808904.7193191</v>
      </c>
      <c r="J99" s="163" t="n">
        <f aca="false">high_v2_m!J87</f>
        <v>6002026.81353882</v>
      </c>
      <c r="K99" s="163" t="n">
        <f aca="false">high_v2_m!K87</f>
        <v>5821966.00913265</v>
      </c>
      <c r="L99" s="67" t="n">
        <f aca="false">H99-I99</f>
        <v>1466035.73903211</v>
      </c>
      <c r="M99" s="67" t="n">
        <f aca="false">J99-K99</f>
        <v>180060.804406166</v>
      </c>
      <c r="N99" s="163" t="n">
        <f aca="false">SUM(high_v5_m!C87:J87)</f>
        <v>4733776.67235274</v>
      </c>
      <c r="O99" s="7"/>
      <c r="P99" s="7"/>
      <c r="Q99" s="67" t="n">
        <f aca="false">I99*5.5017049523</f>
        <v>180504913.573817</v>
      </c>
      <c r="R99" s="67"/>
      <c r="S99" s="67"/>
      <c r="T99" s="7"/>
      <c r="U99" s="7"/>
      <c r="V99" s="67" t="n">
        <f aca="false">K99*5.5017049523</f>
        <v>32030739.2245674</v>
      </c>
      <c r="W99" s="67" t="n">
        <f aca="false">M99*5.5017049523</f>
        <v>990641.419316526</v>
      </c>
      <c r="X99" s="67" t="n">
        <f aca="false">N99*5.1890047538+L99*5.5017049523</f>
        <v>32629285.7419476</v>
      </c>
      <c r="Y99" s="67" t="n">
        <f aca="false">N99*5.1890047538</f>
        <v>24563589.6562659</v>
      </c>
      <c r="Z99" s="67" t="n">
        <f aca="false">L99*5.5017049523</f>
        <v>8065696.08568174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high_v2_m!D88+temporary_pension_bonus_high!B88</f>
        <v>40055860.5616542</v>
      </c>
      <c r="G100" s="163" t="n">
        <f aca="false">high_v2_m!E88+temporary_pension_bonus_high!B88</f>
        <v>38420227.1549227</v>
      </c>
      <c r="H100" s="67" t="n">
        <f aca="false">F100-J100</f>
        <v>34029209.0799732</v>
      </c>
      <c r="I100" s="67" t="n">
        <f aca="false">G100-K100</f>
        <v>32574375.2176921</v>
      </c>
      <c r="J100" s="163" t="n">
        <f aca="false">high_v2_m!J88</f>
        <v>6026651.48168104</v>
      </c>
      <c r="K100" s="163" t="n">
        <f aca="false">high_v2_m!K88</f>
        <v>5845851.93723061</v>
      </c>
      <c r="L100" s="67" t="n">
        <f aca="false">H100-I100</f>
        <v>1454833.86228109</v>
      </c>
      <c r="M100" s="67" t="n">
        <f aca="false">J100-K100</f>
        <v>180799.544450429</v>
      </c>
      <c r="N100" s="163" t="n">
        <f aca="false">SUM(high_v5_m!C88:J88)</f>
        <v>4637714.34412467</v>
      </c>
      <c r="O100" s="7"/>
      <c r="P100" s="7"/>
      <c r="Q100" s="67" t="n">
        <f aca="false">I100*5.5017049523</f>
        <v>179214601.453255</v>
      </c>
      <c r="R100" s="67"/>
      <c r="S100" s="67"/>
      <c r="T100" s="7"/>
      <c r="U100" s="7"/>
      <c r="V100" s="67" t="n">
        <f aca="false">K100*5.5017049523</f>
        <v>32162152.5534742</v>
      </c>
      <c r="W100" s="67" t="n">
        <f aca="false">M100*5.5017049523</f>
        <v>994705.749076511</v>
      </c>
      <c r="X100" s="67" t="n">
        <f aca="false">N100*5.1890047538+L100*5.5017049523</f>
        <v>32069188.4433149</v>
      </c>
      <c r="Y100" s="67" t="n">
        <f aca="false">N100*5.1890047538</f>
        <v>24065121.7784293</v>
      </c>
      <c r="Z100" s="67" t="n">
        <f aca="false">L100*5.5017049523</f>
        <v>8004066.6648856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high_v2_m!D89+temporary_pension_bonus_high!B89</f>
        <v>40698786.3078237</v>
      </c>
      <c r="G101" s="163" t="n">
        <f aca="false">high_v2_m!E89+temporary_pension_bonus_high!B89</f>
        <v>39037440.9351515</v>
      </c>
      <c r="H101" s="67" t="n">
        <f aca="false">F101-J101</f>
        <v>34506259.4520502</v>
      </c>
      <c r="I101" s="67" t="n">
        <f aca="false">G101-K101</f>
        <v>33030689.8850512</v>
      </c>
      <c r="J101" s="163" t="n">
        <f aca="false">high_v2_m!J89</f>
        <v>6192526.85577345</v>
      </c>
      <c r="K101" s="163" t="n">
        <f aca="false">high_v2_m!K89</f>
        <v>6006751.05010025</v>
      </c>
      <c r="L101" s="67" t="n">
        <f aca="false">H101-I101</f>
        <v>1475569.56699901</v>
      </c>
      <c r="M101" s="67" t="n">
        <f aca="false">J101-K101</f>
        <v>185775.805673204</v>
      </c>
      <c r="N101" s="163" t="n">
        <f aca="false">SUM(high_v5_m!C89:J89)</f>
        <v>4774041.58374895</v>
      </c>
      <c r="O101" s="7"/>
      <c r="P101" s="7"/>
      <c r="Q101" s="67" t="n">
        <f aca="false">I101*5.5017049523</f>
        <v>181725110.118472</v>
      </c>
      <c r="R101" s="67"/>
      <c r="S101" s="67"/>
      <c r="T101" s="7"/>
      <c r="U101" s="7"/>
      <c r="V101" s="67" t="n">
        <f aca="false">K101*5.5017049523</f>
        <v>33047371.9995698</v>
      </c>
      <c r="W101" s="67" t="n">
        <f aca="false">M101*5.5017049523</f>
        <v>1022083.67008979</v>
      </c>
      <c r="X101" s="67" t="n">
        <f aca="false">N101*5.1890047538+L101*5.5017049523</f>
        <v>32890672.8671338</v>
      </c>
      <c r="Y101" s="67" t="n">
        <f aca="false">N101*5.1890047538</f>
        <v>24772524.4729122</v>
      </c>
      <c r="Z101" s="67" t="n">
        <f aca="false">L101*5.5017049523</f>
        <v>8118148.3942216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high_v2_m!D90+temporary_pension_bonus_high!B90</f>
        <v>40531948.8929361</v>
      </c>
      <c r="G102" s="161" t="n">
        <f aca="false">high_v2_m!E90+temporary_pension_bonus_high!B90</f>
        <v>38877334.301473</v>
      </c>
      <c r="H102" s="8" t="n">
        <f aca="false">F102-J102</f>
        <v>34315248.4224049</v>
      </c>
      <c r="I102" s="8" t="n">
        <f aca="false">G102-K102</f>
        <v>32847134.8450577</v>
      </c>
      <c r="J102" s="161" t="n">
        <f aca="false">high_v2_m!J90</f>
        <v>6216700.47053121</v>
      </c>
      <c r="K102" s="161" t="n">
        <f aca="false">high_v2_m!K90</f>
        <v>6030199.45641527</v>
      </c>
      <c r="L102" s="8" t="n">
        <f aca="false">H102-I102</f>
        <v>1468113.57734719</v>
      </c>
      <c r="M102" s="8" t="n">
        <f aca="false">J102-K102</f>
        <v>186501.014115937</v>
      </c>
      <c r="N102" s="161" t="n">
        <f aca="false">SUM(high_v5_m!C90:J90)</f>
        <v>5691055.71482216</v>
      </c>
      <c r="O102" s="5"/>
      <c r="P102" s="5"/>
      <c r="Q102" s="8" t="n">
        <f aca="false">I102*5.5017049523</f>
        <v>180715244.44592</v>
      </c>
      <c r="R102" s="8"/>
      <c r="S102" s="8"/>
      <c r="T102" s="5"/>
      <c r="U102" s="5"/>
      <c r="V102" s="8" t="n">
        <f aca="false">K102*5.5017049523</f>
        <v>33176378.2127167</v>
      </c>
      <c r="W102" s="8" t="n">
        <f aca="false">M102*5.5017049523</f>
        <v>1026073.55297062</v>
      </c>
      <c r="X102" s="8" t="n">
        <f aca="false">N102*5.1890047538+L102*5.5017049523</f>
        <v>37608042.8973827</v>
      </c>
      <c r="Y102" s="8" t="n">
        <f aca="false">N102*5.1890047538</f>
        <v>29530915.1583529</v>
      </c>
      <c r="Z102" s="8" t="n">
        <f aca="false">L102*5.5017049523</f>
        <v>8077127.73902988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high_v2_m!D91+temporary_pension_bonus_high!B91</f>
        <v>41132753.0200546</v>
      </c>
      <c r="G103" s="163" t="n">
        <f aca="false">high_v2_m!E91+temporary_pension_bonus_high!B91</f>
        <v>39454462.4799583</v>
      </c>
      <c r="H103" s="67" t="n">
        <f aca="false">F103-J103</f>
        <v>34741471.5993341</v>
      </c>
      <c r="I103" s="67" t="n">
        <f aca="false">G103-K103</f>
        <v>33254919.5018595</v>
      </c>
      <c r="J103" s="163" t="n">
        <f aca="false">high_v2_m!J91</f>
        <v>6391281.42072045</v>
      </c>
      <c r="K103" s="163" t="n">
        <f aca="false">high_v2_m!K91</f>
        <v>6199542.97809883</v>
      </c>
      <c r="L103" s="67" t="n">
        <f aca="false">H103-I103</f>
        <v>1486552.09747465</v>
      </c>
      <c r="M103" s="67" t="n">
        <f aca="false">J103-K103</f>
        <v>191738.442621614</v>
      </c>
      <c r="N103" s="163" t="n">
        <f aca="false">SUM(high_v5_m!C91:J91)</f>
        <v>4811633.01442444</v>
      </c>
      <c r="O103" s="7"/>
      <c r="P103" s="7"/>
      <c r="Q103" s="67" t="n">
        <f aca="false">I103*5.5017049523</f>
        <v>182958755.311718</v>
      </c>
      <c r="R103" s="67"/>
      <c r="S103" s="67"/>
      <c r="T103" s="7"/>
      <c r="U103" s="7"/>
      <c r="V103" s="67" t="n">
        <f aca="false">K103*5.5017049523</f>
        <v>34108056.304603</v>
      </c>
      <c r="W103" s="67" t="n">
        <f aca="false">M103*5.5017049523</f>
        <v>1054888.33931762</v>
      </c>
      <c r="X103" s="67" t="n">
        <f aca="false">N103*5.1890047538+L103*5.5017049523</f>
        <v>33146157.6219177</v>
      </c>
      <c r="Y103" s="67" t="n">
        <f aca="false">N103*5.1890047538</f>
        <v>24967586.5853894</v>
      </c>
      <c r="Z103" s="67" t="n">
        <f aca="false">L103*5.5017049523</f>
        <v>8178571.03652823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high_v2_m!D92+temporary_pension_bonus_high!B92</f>
        <v>41014716.3120247</v>
      </c>
      <c r="G104" s="163" t="n">
        <f aca="false">high_v2_m!E92+temporary_pension_bonus_high!B92</f>
        <v>39341755.1780147</v>
      </c>
      <c r="H104" s="67" t="n">
        <f aca="false">F104-J104</f>
        <v>34532232.2073496</v>
      </c>
      <c r="I104" s="67" t="n">
        <f aca="false">G104-K104</f>
        <v>33053745.5964799</v>
      </c>
      <c r="J104" s="163" t="n">
        <f aca="false">high_v2_m!J92</f>
        <v>6482484.10467507</v>
      </c>
      <c r="K104" s="163" t="n">
        <f aca="false">high_v2_m!K92</f>
        <v>6288009.58153482</v>
      </c>
      <c r="L104" s="67" t="n">
        <f aca="false">H104-I104</f>
        <v>1478486.61086974</v>
      </c>
      <c r="M104" s="67" t="n">
        <f aca="false">J104-K104</f>
        <v>194474.523140252</v>
      </c>
      <c r="N104" s="163" t="n">
        <f aca="false">SUM(high_v5_m!C92:J92)</f>
        <v>4694757.19195093</v>
      </c>
      <c r="O104" s="7"/>
      <c r="P104" s="7"/>
      <c r="Q104" s="67" t="n">
        <f aca="false">I104*5.5017049523</f>
        <v>181851955.840218</v>
      </c>
      <c r="R104" s="67"/>
      <c r="S104" s="67"/>
      <c r="T104" s="7"/>
      <c r="U104" s="7"/>
      <c r="V104" s="67" t="n">
        <f aca="false">K104*5.5017049523</f>
        <v>34594773.45484</v>
      </c>
      <c r="W104" s="67" t="n">
        <f aca="false">M104*5.5017049523</f>
        <v>1069941.4470569</v>
      </c>
      <c r="X104" s="67" t="n">
        <f aca="false">N104*5.1890047538+L104*5.5017049523</f>
        <v>32495314.4959014</v>
      </c>
      <c r="Y104" s="67" t="n">
        <f aca="false">N104*5.1890047538</f>
        <v>24361117.3869701</v>
      </c>
      <c r="Z104" s="67" t="n">
        <f aca="false">L104*5.5017049523</f>
        <v>8134197.10893131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high_v2_m!D93+temporary_pension_bonus_high!B93</f>
        <v>41694871.2511219</v>
      </c>
      <c r="G105" s="163" t="n">
        <f aca="false">high_v2_m!E93+temporary_pension_bonus_high!B93</f>
        <v>39994791.8414496</v>
      </c>
      <c r="H105" s="67" t="n">
        <f aca="false">F105-J105</f>
        <v>35024767.7599232</v>
      </c>
      <c r="I105" s="67" t="n">
        <f aca="false">G105-K105</f>
        <v>33524791.4549869</v>
      </c>
      <c r="J105" s="163" t="n">
        <f aca="false">high_v2_m!J93</f>
        <v>6670103.49119867</v>
      </c>
      <c r="K105" s="163" t="n">
        <f aca="false">high_v2_m!K93</f>
        <v>6470000.3864627</v>
      </c>
      <c r="L105" s="67" t="n">
        <f aca="false">H105-I105</f>
        <v>1499976.30493626</v>
      </c>
      <c r="M105" s="67" t="n">
        <f aca="false">J105-K105</f>
        <v>200103.10473596</v>
      </c>
      <c r="N105" s="163" t="n">
        <f aca="false">SUM(high_v5_m!C93:J93)</f>
        <v>4739983.87330676</v>
      </c>
      <c r="O105" s="7"/>
      <c r="P105" s="7"/>
      <c r="Q105" s="67" t="n">
        <f aca="false">I105*5.5017049523</f>
        <v>184443511.172726</v>
      </c>
      <c r="R105" s="67"/>
      <c r="S105" s="67"/>
      <c r="T105" s="7"/>
      <c r="U105" s="7"/>
      <c r="V105" s="67" t="n">
        <f aca="false">K105*5.5017049523</f>
        <v>35596033.1675848</v>
      </c>
      <c r="W105" s="67" t="n">
        <f aca="false">M105*5.5017049523</f>
        <v>1100908.24229644</v>
      </c>
      <c r="X105" s="67" t="n">
        <f aca="false">N105*5.1890047538+L105*5.5017049523</f>
        <v>32848225.9167246</v>
      </c>
      <c r="Y105" s="67" t="n">
        <f aca="false">N105*5.1890047538</f>
        <v>24595798.8515241</v>
      </c>
      <c r="Z105" s="67" t="n">
        <f aca="false">L105*5.5017049523</f>
        <v>8252427.06520048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high_v2_m!D94+temporary_pension_bonus_high!B94</f>
        <v>41458729.1717278</v>
      </c>
      <c r="G106" s="161" t="n">
        <f aca="false">high_v2_m!E94+temporary_pension_bonus_high!B94</f>
        <v>39769464.601959</v>
      </c>
      <c r="H106" s="8" t="n">
        <f aca="false">F106-J106</f>
        <v>34768905.7068895</v>
      </c>
      <c r="I106" s="8" t="n">
        <f aca="false">G106-K106</f>
        <v>33280335.8410659</v>
      </c>
      <c r="J106" s="161" t="n">
        <f aca="false">high_v2_m!J94</f>
        <v>6689823.46483824</v>
      </c>
      <c r="K106" s="161" t="n">
        <f aca="false">high_v2_m!K94</f>
        <v>6489128.76089309</v>
      </c>
      <c r="L106" s="8" t="n">
        <f aca="false">H106-I106</f>
        <v>1488569.86582359</v>
      </c>
      <c r="M106" s="8" t="n">
        <f aca="false">J106-K106</f>
        <v>200694.703945147</v>
      </c>
      <c r="N106" s="161" t="n">
        <f aca="false">SUM(high_v5_m!C94:J94)</f>
        <v>5754581.06144808</v>
      </c>
      <c r="O106" s="5"/>
      <c r="P106" s="5"/>
      <c r="Q106" s="8" t="n">
        <f aca="false">I106*5.5017049523</f>
        <v>183098588.511</v>
      </c>
      <c r="R106" s="8"/>
      <c r="S106" s="8"/>
      <c r="T106" s="5"/>
      <c r="U106" s="5"/>
      <c r="V106" s="8" t="n">
        <f aca="false">K106*5.5017049523</f>
        <v>35701271.8399179</v>
      </c>
      <c r="W106" s="8" t="n">
        <f aca="false">M106*5.5017049523</f>
        <v>1104163.0465954</v>
      </c>
      <c r="X106" s="8" t="n">
        <f aca="false">N106*5.1890047538+L106*5.5017049523</f>
        <v>38050220.6866277</v>
      </c>
      <c r="Y106" s="8" t="n">
        <f aca="false">N106*5.1890047538</f>
        <v>29860548.4839815</v>
      </c>
      <c r="Z106" s="8" t="n">
        <f aca="false">L106*5.5017049523</f>
        <v>8189672.20264619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high_v2_m!D95+temporary_pension_bonus_high!B95</f>
        <v>41884785.1991775</v>
      </c>
      <c r="G107" s="163" t="n">
        <f aca="false">high_v2_m!E95+temporary_pension_bonus_high!B95</f>
        <v>40177884.5405577</v>
      </c>
      <c r="H107" s="67" t="n">
        <f aca="false">F107-J107</f>
        <v>35065638.2381217</v>
      </c>
      <c r="I107" s="67" t="n">
        <f aca="false">G107-K107</f>
        <v>33563311.9883336</v>
      </c>
      <c r="J107" s="163" t="n">
        <f aca="false">high_v2_m!J95</f>
        <v>6819146.96105581</v>
      </c>
      <c r="K107" s="163" t="n">
        <f aca="false">high_v2_m!K95</f>
        <v>6614572.55222414</v>
      </c>
      <c r="L107" s="67" t="n">
        <f aca="false">H107-I107</f>
        <v>1502326.24978807</v>
      </c>
      <c r="M107" s="67" t="n">
        <f aca="false">J107-K107</f>
        <v>204574.408831674</v>
      </c>
      <c r="N107" s="163" t="n">
        <f aca="false">SUM(high_v5_m!C95:J95)</f>
        <v>4840141.29749733</v>
      </c>
      <c r="O107" s="7"/>
      <c r="P107" s="7"/>
      <c r="Q107" s="67" t="n">
        <f aca="false">I107*5.5017049523</f>
        <v>184655439.781805</v>
      </c>
      <c r="R107" s="67"/>
      <c r="S107" s="67"/>
      <c r="T107" s="7"/>
      <c r="U107" s="7"/>
      <c r="V107" s="67" t="n">
        <f aca="false">K107*5.5017049523</f>
        <v>36391426.5679192</v>
      </c>
      <c r="W107" s="67" t="n">
        <f aca="false">M107*5.5017049523</f>
        <v>1125508.03818306</v>
      </c>
      <c r="X107" s="67" t="n">
        <f aca="false">N107*5.1890047538+L107*5.5017049523</f>
        <v>33380871.9702066</v>
      </c>
      <c r="Y107" s="67" t="n">
        <f aca="false">N107*5.1890047538</f>
        <v>25115516.2017773</v>
      </c>
      <c r="Z107" s="67" t="n">
        <f aca="false">L107*5.5017049523</f>
        <v>8265355.7684293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high_v2_m!D96+temporary_pension_bonus_high!B96</f>
        <v>41675701.1097145</v>
      </c>
      <c r="G108" s="163" t="n">
        <f aca="false">high_v2_m!E96+temporary_pension_bonus_high!B96</f>
        <v>39979276.4389019</v>
      </c>
      <c r="H108" s="67" t="n">
        <f aca="false">F108-J108</f>
        <v>34756112.0775187</v>
      </c>
      <c r="I108" s="67" t="n">
        <f aca="false">G108-K108</f>
        <v>33267275.0776719</v>
      </c>
      <c r="J108" s="163" t="n">
        <f aca="false">high_v2_m!J96</f>
        <v>6919589.03219588</v>
      </c>
      <c r="K108" s="163" t="n">
        <f aca="false">high_v2_m!K96</f>
        <v>6712001.36123001</v>
      </c>
      <c r="L108" s="67" t="n">
        <f aca="false">H108-I108</f>
        <v>1488836.99984673</v>
      </c>
      <c r="M108" s="67" t="n">
        <f aca="false">J108-K108</f>
        <v>207587.670965876</v>
      </c>
      <c r="N108" s="163" t="n">
        <f aca="false">SUM(high_v5_m!C96:J96)</f>
        <v>4708742.31931464</v>
      </c>
      <c r="O108" s="7"/>
      <c r="P108" s="7"/>
      <c r="Q108" s="67" t="n">
        <f aca="false">I108*5.5017049523</f>
        <v>183026732.044354</v>
      </c>
      <c r="R108" s="67"/>
      <c r="S108" s="67"/>
      <c r="T108" s="7"/>
      <c r="U108" s="7"/>
      <c r="V108" s="67" t="n">
        <f aca="false">K108*5.5017049523</f>
        <v>36927451.1289235</v>
      </c>
      <c r="W108" s="67" t="n">
        <f aca="false">M108*5.5017049523</f>
        <v>1142086.11738939</v>
      </c>
      <c r="X108" s="67" t="n">
        <f aca="false">N108*5.1890047538+L108*5.5017049523</f>
        <v>32624828.1745672</v>
      </c>
      <c r="Y108" s="67" t="n">
        <f aca="false">N108*5.1890047538</f>
        <v>24433686.2793429</v>
      </c>
      <c r="Z108" s="67" t="n">
        <f aca="false">L108*5.5017049523</f>
        <v>8191141.89522425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high_v2_m!D97+temporary_pension_bonus_high!B97</f>
        <v>42168929.6871306</v>
      </c>
      <c r="G109" s="163" t="n">
        <f aca="false">high_v2_m!E97+temporary_pension_bonus_high!B97</f>
        <v>40451779.9723147</v>
      </c>
      <c r="H109" s="67" t="n">
        <f aca="false">F109-J109</f>
        <v>35126965.540495</v>
      </c>
      <c r="I109" s="67" t="n">
        <f aca="false">G109-K109</f>
        <v>33621074.7500781</v>
      </c>
      <c r="J109" s="163" t="n">
        <f aca="false">high_v2_m!J97</f>
        <v>7041964.14663565</v>
      </c>
      <c r="K109" s="163" t="n">
        <f aca="false">high_v2_m!K97</f>
        <v>6830705.22223658</v>
      </c>
      <c r="L109" s="67" t="n">
        <f aca="false">H109-I109</f>
        <v>1505890.79041681</v>
      </c>
      <c r="M109" s="67" t="n">
        <f aca="false">J109-K109</f>
        <v>211258.92439907</v>
      </c>
      <c r="N109" s="163" t="n">
        <f aca="false">SUM(high_v5_m!C97:J97)</f>
        <v>4848220.55379214</v>
      </c>
      <c r="O109" s="7"/>
      <c r="P109" s="7"/>
      <c r="Q109" s="67" t="n">
        <f aca="false">I109*5.5017049523</f>
        <v>184973233.454153</v>
      </c>
      <c r="R109" s="67"/>
      <c r="S109" s="67"/>
      <c r="T109" s="7"/>
      <c r="U109" s="7"/>
      <c r="V109" s="67" t="n">
        <f aca="false">K109*5.5017049523</f>
        <v>37580524.7488804</v>
      </c>
      <c r="W109" s="67" t="n">
        <f aca="false">M109*5.5017049523</f>
        <v>1162284.27058394</v>
      </c>
      <c r="X109" s="67" t="n">
        <f aca="false">N109*5.1890047538+L109*5.5017049523</f>
        <v>33442406.3203574</v>
      </c>
      <c r="Y109" s="67" t="n">
        <f aca="false">N109*5.1890047538</f>
        <v>25157439.5010983</v>
      </c>
      <c r="Z109" s="67" t="n">
        <f aca="false">L109*5.5017049523</f>
        <v>8284966.81925915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high_v2_m!D98+temporary_pension_bonus_high!B98</f>
        <v>42010781.2090721</v>
      </c>
      <c r="G110" s="161" t="n">
        <f aca="false">high_v2_m!E98+temporary_pension_bonus_high!B98</f>
        <v>40300594.5313461</v>
      </c>
      <c r="H110" s="8" t="n">
        <f aca="false">F110-J110</f>
        <v>34870757.7445721</v>
      </c>
      <c r="I110" s="8" t="n">
        <f aca="false">G110-K110</f>
        <v>33374771.7707811</v>
      </c>
      <c r="J110" s="161" t="n">
        <f aca="false">high_v2_m!J98</f>
        <v>7140023.46449996</v>
      </c>
      <c r="K110" s="161" t="n">
        <f aca="false">high_v2_m!K98</f>
        <v>6925822.76056496</v>
      </c>
      <c r="L110" s="8" t="n">
        <f aca="false">H110-I110</f>
        <v>1495985.97379098</v>
      </c>
      <c r="M110" s="8" t="n">
        <f aca="false">J110-K110</f>
        <v>214200.703934999</v>
      </c>
      <c r="N110" s="161" t="n">
        <f aca="false">SUM(high_v5_m!C98:J98)</f>
        <v>5705211.09317871</v>
      </c>
      <c r="O110" s="5"/>
      <c r="P110" s="5"/>
      <c r="Q110" s="8" t="n">
        <f aca="false">I110*5.5017049523</f>
        <v>183618147.133189</v>
      </c>
      <c r="R110" s="8"/>
      <c r="S110" s="8"/>
      <c r="T110" s="5"/>
      <c r="U110" s="5"/>
      <c r="V110" s="8" t="n">
        <f aca="false">K110*5.5017049523</f>
        <v>38103833.3805523</v>
      </c>
      <c r="W110" s="8" t="n">
        <f aca="false">M110*5.5017049523</f>
        <v>1178469.07362533</v>
      </c>
      <c r="X110" s="8" t="n">
        <f aca="false">N110*5.1890047538+L110*5.5017049523</f>
        <v>37834840.924514</v>
      </c>
      <c r="Y110" s="8" t="n">
        <f aca="false">N110*5.1890047538</f>
        <v>29604367.4839368</v>
      </c>
      <c r="Z110" s="8" t="n">
        <f aca="false">L110*5.5017049523</f>
        <v>8230473.44057716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high_v2_m!D99+temporary_pension_bonus_high!B99</f>
        <v>42917841.7824319</v>
      </c>
      <c r="G111" s="163" t="n">
        <f aca="false">high_v2_m!E99+temporary_pension_bonus_high!B99</f>
        <v>41171730.5616816</v>
      </c>
      <c r="H111" s="67" t="n">
        <f aca="false">F111-J111</f>
        <v>35463334.3154394</v>
      </c>
      <c r="I111" s="67" t="n">
        <f aca="false">G111-K111</f>
        <v>33940858.3186989</v>
      </c>
      <c r="J111" s="163" t="n">
        <f aca="false">high_v2_m!J99</f>
        <v>7454507.46699246</v>
      </c>
      <c r="K111" s="163" t="n">
        <f aca="false">high_v2_m!K99</f>
        <v>7230872.24298269</v>
      </c>
      <c r="L111" s="67" t="n">
        <f aca="false">H111-I111</f>
        <v>1522475.99674049</v>
      </c>
      <c r="M111" s="67" t="n">
        <f aca="false">J111-K111</f>
        <v>223635.224009773</v>
      </c>
      <c r="N111" s="163" t="n">
        <f aca="false">SUM(high_v5_m!C99:J99)</f>
        <v>4835488.44408933</v>
      </c>
      <c r="O111" s="7"/>
      <c r="P111" s="7"/>
      <c r="Q111" s="67" t="n">
        <f aca="false">I111*5.5017049523</f>
        <v>186732588.297299</v>
      </c>
      <c r="R111" s="67"/>
      <c r="S111" s="67"/>
      <c r="T111" s="7"/>
      <c r="U111" s="7"/>
      <c r="V111" s="67" t="n">
        <f aca="false">K111*5.5017049523</f>
        <v>39782125.6286665</v>
      </c>
      <c r="W111" s="67" t="n">
        <f aca="false">M111*5.5017049523</f>
        <v>1230375.01944329</v>
      </c>
      <c r="X111" s="67" t="n">
        <f aca="false">N111*5.1890047538+L111*5.5017049523</f>
        <v>33467586.2543495</v>
      </c>
      <c r="Y111" s="67" t="n">
        <f aca="false">N111*5.1890047538</f>
        <v>25091372.5233245</v>
      </c>
      <c r="Z111" s="67" t="n">
        <f aca="false">L111*5.5017049523</f>
        <v>8376213.73102503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high_v2_m!D100+temporary_pension_bonus_high!B100</f>
        <v>42717065.7938518</v>
      </c>
      <c r="G112" s="163" t="n">
        <f aca="false">high_v2_m!E100+temporary_pension_bonus_high!B100</f>
        <v>40979341.5123244</v>
      </c>
      <c r="H112" s="67" t="n">
        <f aca="false">F112-J112</f>
        <v>35355328.6189044</v>
      </c>
      <c r="I112" s="67" t="n">
        <f aca="false">G112-K112</f>
        <v>33838456.4526254</v>
      </c>
      <c r="J112" s="163" t="n">
        <f aca="false">high_v2_m!J100</f>
        <v>7361737.17494736</v>
      </c>
      <c r="K112" s="163" t="n">
        <f aca="false">high_v2_m!K100</f>
        <v>7140885.05969894</v>
      </c>
      <c r="L112" s="67" t="n">
        <f aca="false">H112-I112</f>
        <v>1516872.16627898</v>
      </c>
      <c r="M112" s="67" t="n">
        <f aca="false">J112-K112</f>
        <v>220852.11524842</v>
      </c>
      <c r="N112" s="163" t="n">
        <f aca="false">SUM(high_v5_m!C100:J100)</f>
        <v>4748860.3679099</v>
      </c>
      <c r="O112" s="7"/>
      <c r="P112" s="7"/>
      <c r="Q112" s="67" t="n">
        <f aca="false">I112*5.5017049523</f>
        <v>186169203.443597</v>
      </c>
      <c r="R112" s="67"/>
      <c r="S112" s="67"/>
      <c r="T112" s="7"/>
      <c r="U112" s="7"/>
      <c r="V112" s="67" t="n">
        <f aca="false">K112*5.5017049523</f>
        <v>39287042.6967507</v>
      </c>
      <c r="W112" s="67" t="n">
        <f aca="false">M112*5.5017049523</f>
        <v>1215063.17618816</v>
      </c>
      <c r="X112" s="67" t="n">
        <f aca="false">N112*5.1890047538+L112*5.5017049523</f>
        <v>32987242.13344</v>
      </c>
      <c r="Y112" s="67" t="n">
        <f aca="false">N112*5.1890047538</f>
        <v>24641859.0242169</v>
      </c>
      <c r="Z112" s="67" t="n">
        <f aca="false">L112*5.5017049523</f>
        <v>8345383.1092231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high_v2_m!D101+temporary_pension_bonus_high!B101</f>
        <v>43453226.9081821</v>
      </c>
      <c r="G113" s="163" t="n">
        <f aca="false">high_v2_m!E101+temporary_pension_bonus_high!B101</f>
        <v>41687043.8674165</v>
      </c>
      <c r="H113" s="67" t="n">
        <f aca="false">F113-J113</f>
        <v>35831371.0603122</v>
      </c>
      <c r="I113" s="67" t="n">
        <f aca="false">G113-K113</f>
        <v>34293843.6949827</v>
      </c>
      <c r="J113" s="163" t="n">
        <f aca="false">high_v2_m!J101</f>
        <v>7621855.8478699</v>
      </c>
      <c r="K113" s="163" t="n">
        <f aca="false">high_v2_m!K101</f>
        <v>7393200.1724338</v>
      </c>
      <c r="L113" s="67" t="n">
        <f aca="false">H113-I113</f>
        <v>1537527.36532944</v>
      </c>
      <c r="M113" s="67" t="n">
        <f aca="false">J113-K113</f>
        <v>228655.675436098</v>
      </c>
      <c r="N113" s="163" t="n">
        <f aca="false">SUM(high_v5_m!C101:J101)</f>
        <v>4854277.18237393</v>
      </c>
      <c r="O113" s="7"/>
      <c r="P113" s="7"/>
      <c r="Q113" s="67" t="n">
        <f aca="false">I113*5.5017049523</f>
        <v>188674609.690089</v>
      </c>
      <c r="R113" s="67"/>
      <c r="S113" s="67"/>
      <c r="T113" s="7"/>
      <c r="U113" s="7"/>
      <c r="V113" s="67" t="n">
        <f aca="false">K113*5.5017049523</f>
        <v>40675206.0020242</v>
      </c>
      <c r="W113" s="67" t="n">
        <f aca="false">M113*5.5017049523</f>
        <v>1257996.06191828</v>
      </c>
      <c r="X113" s="67" t="n">
        <f aca="false">N113*5.1890047538+L113*5.5017049523</f>
        <v>33647889.2957309</v>
      </c>
      <c r="Y113" s="67" t="n">
        <f aca="false">N113*5.1890047538</f>
        <v>25188867.3756012</v>
      </c>
      <c r="Z113" s="67" t="n">
        <f aca="false">L113*5.5017049523</f>
        <v>8459021.92012974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high_v2_m!D102+temporary_pension_bonus_high!B102</f>
        <v>43208753.4654425</v>
      </c>
      <c r="G114" s="161" t="n">
        <f aca="false">high_v2_m!E102+temporary_pension_bonus_high!B102</f>
        <v>41454157.2549436</v>
      </c>
      <c r="H114" s="8" t="n">
        <f aca="false">F114-J114</f>
        <v>35554922.6131359</v>
      </c>
      <c r="I114" s="8" t="n">
        <f aca="false">G114-K114</f>
        <v>34029941.3282062</v>
      </c>
      <c r="J114" s="161" t="n">
        <f aca="false">high_v2_m!J102</f>
        <v>7653830.85230658</v>
      </c>
      <c r="K114" s="161" t="n">
        <f aca="false">high_v2_m!K102</f>
        <v>7424215.92673738</v>
      </c>
      <c r="L114" s="8" t="n">
        <f aca="false">H114-I114</f>
        <v>1524981.28492972</v>
      </c>
      <c r="M114" s="8" t="n">
        <f aca="false">J114-K114</f>
        <v>229614.925569196</v>
      </c>
      <c r="N114" s="161" t="n">
        <f aca="false">SUM(high_v5_m!C102:J102)</f>
        <v>5783100.24048026</v>
      </c>
      <c r="O114" s="5"/>
      <c r="P114" s="5"/>
      <c r="Q114" s="8" t="n">
        <f aca="false">I114*5.5017049523</f>
        <v>187222696.731871</v>
      </c>
      <c r="R114" s="8"/>
      <c r="S114" s="8"/>
      <c r="T114" s="5"/>
      <c r="U114" s="5"/>
      <c r="V114" s="8" t="n">
        <f aca="false">K114*5.5017049523</f>
        <v>40845845.5310756</v>
      </c>
      <c r="W114" s="8" t="n">
        <f aca="false">M114*5.5017049523</f>
        <v>1263273.57312604</v>
      </c>
      <c r="X114" s="8" t="n">
        <f aca="false">N114*5.1890047538+L114*5.5017049523</f>
        <v>38398531.7270166</v>
      </c>
      <c r="Y114" s="8" t="n">
        <f aca="false">N114*5.1890047538</f>
        <v>30008534.639554</v>
      </c>
      <c r="Z114" s="8" t="n">
        <f aca="false">L114*5.5017049523</f>
        <v>8389997.08746263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high_v2_m!D103+temporary_pension_bonus_high!B103</f>
        <v>43769783.2545859</v>
      </c>
      <c r="G115" s="163" t="n">
        <f aca="false">high_v2_m!E103+temporary_pension_bonus_high!B103</f>
        <v>41994286.4294611</v>
      </c>
      <c r="H115" s="67" t="n">
        <f aca="false">F115-J115</f>
        <v>35983504.1145479</v>
      </c>
      <c r="I115" s="67" t="n">
        <f aca="false">G115-K115</f>
        <v>34441595.6636243</v>
      </c>
      <c r="J115" s="163" t="n">
        <f aca="false">high_v2_m!J103</f>
        <v>7786279.14003801</v>
      </c>
      <c r="K115" s="163" t="n">
        <f aca="false">high_v2_m!K103</f>
        <v>7552690.76583687</v>
      </c>
      <c r="L115" s="67" t="n">
        <f aca="false">H115-I115</f>
        <v>1541908.45092365</v>
      </c>
      <c r="M115" s="67" t="n">
        <f aca="false">J115-K115</f>
        <v>233588.374201139</v>
      </c>
      <c r="N115" s="163" t="n">
        <f aca="false">SUM(high_v5_m!C103:J103)</f>
        <v>4767857.18333975</v>
      </c>
      <c r="O115" s="7"/>
      <c r="P115" s="7"/>
      <c r="Q115" s="67" t="n">
        <f aca="false">I115*5.5017049523</f>
        <v>189487497.427676</v>
      </c>
      <c r="R115" s="67"/>
      <c r="S115" s="67"/>
      <c r="T115" s="7"/>
      <c r="U115" s="7"/>
      <c r="V115" s="67" t="n">
        <f aca="false">K115*5.5017049523</f>
        <v>41552676.1895952</v>
      </c>
      <c r="W115" s="67" t="n">
        <f aca="false">M115*5.5017049523</f>
        <v>1285134.31514211</v>
      </c>
      <c r="X115" s="67" t="n">
        <f aca="false">N115*5.1890047538+L115*5.5017049523</f>
        <v>33223558.9502293</v>
      </c>
      <c r="Y115" s="67" t="n">
        <f aca="false">N115*5.1890047538</f>
        <v>24740433.5897894</v>
      </c>
      <c r="Z115" s="67" t="n">
        <f aca="false">L115*5.5017049523</f>
        <v>8483125.36043987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high_v2_m!D104+temporary_pension_bonus_high!B104</f>
        <v>43672896.5081186</v>
      </c>
      <c r="G116" s="163" t="n">
        <f aca="false">high_v2_m!E104+temporary_pension_bonus_high!B104</f>
        <v>41902246.5967344</v>
      </c>
      <c r="H116" s="67" t="n">
        <f aca="false">F116-J116</f>
        <v>35894863.5172893</v>
      </c>
      <c r="I116" s="67" t="n">
        <f aca="false">G116-K116</f>
        <v>34357554.5956299</v>
      </c>
      <c r="J116" s="163" t="n">
        <f aca="false">high_v2_m!J104</f>
        <v>7778032.99082931</v>
      </c>
      <c r="K116" s="163" t="n">
        <f aca="false">high_v2_m!K104</f>
        <v>7544692.00110443</v>
      </c>
      <c r="L116" s="67" t="n">
        <f aca="false">H116-I116</f>
        <v>1537308.92165937</v>
      </c>
      <c r="M116" s="67" t="n">
        <f aca="false">J116-K116</f>
        <v>233340.989724879</v>
      </c>
      <c r="N116" s="163" t="n">
        <f aca="false">SUM(high_v5_m!C104:J104)</f>
        <v>4609568.85642313</v>
      </c>
      <c r="O116" s="7"/>
      <c r="P116" s="7"/>
      <c r="Q116" s="67" t="n">
        <f aca="false">I116*5.5017049523</f>
        <v>189025128.267695</v>
      </c>
      <c r="R116" s="67"/>
      <c r="S116" s="67"/>
      <c r="T116" s="7"/>
      <c r="U116" s="7"/>
      <c r="V116" s="67" t="n">
        <f aca="false">K116*5.5017049523</f>
        <v>41508669.3460544</v>
      </c>
      <c r="W116" s="67" t="n">
        <f aca="false">M116*5.5017049523</f>
        <v>1283773.27874395</v>
      </c>
      <c r="X116" s="67" t="n">
        <f aca="false">N116*5.1890047538+L116*5.5017049523</f>
        <v>32376894.8164563</v>
      </c>
      <c r="Y116" s="67" t="n">
        <f aca="false">N116*5.1890047538</f>
        <v>23919074.708948</v>
      </c>
      <c r="Z116" s="67" t="n">
        <f aca="false">L116*5.5017049523</f>
        <v>8457820.1075083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high_v2_m!D105+temporary_pension_bonus_high!B105</f>
        <v>44413474.1583878</v>
      </c>
      <c r="G117" s="163" t="n">
        <f aca="false">high_v2_m!E105+temporary_pension_bonus_high!B105</f>
        <v>42613204.2250424</v>
      </c>
      <c r="H117" s="67" t="n">
        <f aca="false">F117-J117</f>
        <v>36404245.0187382</v>
      </c>
      <c r="I117" s="67" t="n">
        <f aca="false">G117-K117</f>
        <v>34844251.9595823</v>
      </c>
      <c r="J117" s="163" t="n">
        <f aca="false">high_v2_m!J105</f>
        <v>8009229.13964956</v>
      </c>
      <c r="K117" s="163" t="n">
        <f aca="false">high_v2_m!K105</f>
        <v>7768952.26546008</v>
      </c>
      <c r="L117" s="67" t="n">
        <f aca="false">H117-I117</f>
        <v>1559993.05915588</v>
      </c>
      <c r="M117" s="67" t="n">
        <f aca="false">J117-K117</f>
        <v>240276.874189487</v>
      </c>
      <c r="N117" s="163" t="n">
        <f aca="false">SUM(high_v5_m!C105:J105)</f>
        <v>4790600.23725203</v>
      </c>
      <c r="O117" s="7"/>
      <c r="P117" s="7"/>
      <c r="Q117" s="67" t="n">
        <f aca="false">I117*5.5017049523</f>
        <v>191702793.565223</v>
      </c>
      <c r="R117" s="67"/>
      <c r="S117" s="67"/>
      <c r="T117" s="7"/>
      <c r="U117" s="7"/>
      <c r="V117" s="67" t="n">
        <f aca="false">K117*5.5017049523</f>
        <v>42742483.153064</v>
      </c>
      <c r="W117" s="67" t="n">
        <f aca="false">M117*5.5017049523</f>
        <v>1321932.46865146</v>
      </c>
      <c r="X117" s="67" t="n">
        <f aca="false">N117*5.1890047538+L117*5.5017049523</f>
        <v>33441068.9437677</v>
      </c>
      <c r="Y117" s="67" t="n">
        <f aca="false">N117*5.1890047538</f>
        <v>24858447.4046562</v>
      </c>
      <c r="Z117" s="67" t="n">
        <f aca="false">L117*5.5017049523</f>
        <v>8582621.53911154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O1" colorId="64" zoomScale="75" zoomScaleNormal="75" zoomScalePageLayoutView="100" workbookViewId="0">
      <selection pane="topLeft" activeCell="AA38" activeCellId="0" sqref="AA38"/>
    </sheetView>
  </sheetViews>
  <sheetFormatPr defaultColWidth="9.2265625" defaultRowHeight="12.8" zeroHeight="false" outlineLevelRow="0" outlineLevelCol="0"/>
  <cols>
    <col collapsed="false" customWidth="true" hidden="false" outlineLevel="0" max="9" min="6" style="0" width="16.01"/>
    <col collapsed="false" customWidth="true" hidden="false" outlineLevel="0" max="28" min="28" style="0" width="14.28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175</v>
      </c>
      <c r="G1" s="141" t="s">
        <v>176</v>
      </c>
      <c r="H1" s="139"/>
      <c r="I1" s="139"/>
      <c r="J1" s="142" t="s">
        <v>177</v>
      </c>
      <c r="K1" s="142" t="s">
        <v>178</v>
      </c>
      <c r="L1" s="139"/>
      <c r="M1" s="143"/>
      <c r="N1" s="144" t="s">
        <v>179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180</v>
      </c>
      <c r="G2" s="142" t="s">
        <v>181</v>
      </c>
      <c r="H2" s="139"/>
      <c r="I2" s="139"/>
      <c r="J2" s="144"/>
      <c r="K2" s="144"/>
      <c r="L2" s="139"/>
      <c r="M2" s="143"/>
      <c r="N2" s="144" t="s">
        <v>182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71.75" hidden="false" customHeight="true" outlineLevel="0" collapsed="false">
      <c r="A3" s="146" t="s">
        <v>183</v>
      </c>
      <c r="B3" s="147"/>
      <c r="C3" s="146" t="s">
        <v>184</v>
      </c>
      <c r="D3" s="146" t="s">
        <v>185</v>
      </c>
      <c r="E3" s="146" t="s">
        <v>186</v>
      </c>
      <c r="F3" s="148" t="s">
        <v>187</v>
      </c>
      <c r="G3" s="148" t="s">
        <v>188</v>
      </c>
      <c r="H3" s="146" t="s">
        <v>189</v>
      </c>
      <c r="I3" s="146" t="s">
        <v>190</v>
      </c>
      <c r="J3" s="148" t="s">
        <v>191</v>
      </c>
      <c r="K3" s="148" t="s">
        <v>192</v>
      </c>
      <c r="L3" s="146" t="s">
        <v>193</v>
      </c>
      <c r="M3" s="149" t="s">
        <v>194</v>
      </c>
      <c r="N3" s="148" t="s">
        <v>195</v>
      </c>
      <c r="O3" s="146" t="s">
        <v>196</v>
      </c>
      <c r="P3" s="147" t="s">
        <v>197</v>
      </c>
      <c r="Q3" s="146" t="s">
        <v>198</v>
      </c>
      <c r="R3" s="146" t="s">
        <v>199</v>
      </c>
      <c r="S3" s="146" t="s">
        <v>200</v>
      </c>
      <c r="T3" s="146" t="s">
        <v>201</v>
      </c>
      <c r="U3" s="147" t="s">
        <v>202</v>
      </c>
      <c r="V3" s="146" t="s">
        <v>203</v>
      </c>
      <c r="W3" s="146" t="s">
        <v>204</v>
      </c>
      <c r="X3" s="146" t="s">
        <v>205</v>
      </c>
      <c r="Y3" s="146" t="s">
        <v>206</v>
      </c>
      <c r="Z3" s="146" t="s">
        <v>207</v>
      </c>
      <c r="AA3" s="148" t="s">
        <v>208</v>
      </c>
      <c r="AB3" s="148" t="s">
        <v>209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210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3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3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3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B7" s="152"/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3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3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211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3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212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9.09017326697854</v>
      </c>
      <c r="AD10" s="0" t="s">
        <v>213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9.20538765471677</v>
      </c>
      <c r="AD11" s="154" t="s">
        <v>214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215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9.47967165042207</v>
      </c>
      <c r="AD12" s="154" t="s">
        <v>216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9.25841085737246</v>
      </c>
      <c r="AD13" s="154"/>
    </row>
    <row r="14" customFormat="false" ht="12.8" hidden="false" customHeight="false" outlineLevel="0" collapsed="false">
      <c r="A14" s="159" t="s">
        <v>217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low_v2_m!B2+temporary_pension_bonus_low!B2</f>
        <v>17715091.2971215</v>
      </c>
      <c r="G14" s="160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1" t="n">
        <f aca="false">low_v2_m!J2</f>
        <v>0</v>
      </c>
      <c r="K14" s="161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61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low_v2_m!B3+temporary_pension_bonus_low!B3</f>
        <v>20422747.1350974</v>
      </c>
      <c r="G15" s="162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3" t="n">
        <f aca="false">low_v2_m!J3</f>
        <v>0</v>
      </c>
      <c r="K15" s="163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63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62" t="n">
        <f aca="false">low_v2_m!B4+temporary_pension_bonus_low!B4</f>
        <v>19803746.8364793</v>
      </c>
      <c r="G16" s="162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3" t="n">
        <f aca="false">low_v2_m!J4</f>
        <v>0</v>
      </c>
      <c r="K16" s="163" t="n">
        <f aca="false">low_v2_m!K4</f>
        <v>0</v>
      </c>
      <c r="L16" s="67" t="n">
        <f aca="false">H16-I16</f>
        <v>777485.531692125</v>
      </c>
      <c r="M16" s="67" t="n">
        <f aca="false">J16-K16</f>
        <v>0</v>
      </c>
      <c r="N16" s="163" t="n">
        <f aca="false">SUM(low_v5_m!C4:J4)</f>
        <v>2919136.76234831</v>
      </c>
      <c r="O16" s="164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62" t="n">
        <f aca="false">low_v2_m!B5+temporary_pension_bonus_low!B5</f>
        <v>21428421.3166265</v>
      </c>
      <c r="G17" s="162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3" t="n">
        <f aca="false">low_v2_m!J5</f>
        <v>0</v>
      </c>
      <c r="K17" s="163" t="n">
        <f aca="false">low_v2_m!K5</f>
        <v>0</v>
      </c>
      <c r="L17" s="67" t="n">
        <f aca="false">H17-I17</f>
        <v>842483.122443445</v>
      </c>
      <c r="M17" s="67" t="n">
        <f aca="false">J17-K17</f>
        <v>0</v>
      </c>
      <c r="N17" s="163" t="n">
        <f aca="false">SUM(low_v5_m!C5:J5)</f>
        <v>2757062.56989139</v>
      </c>
      <c r="O17" s="164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low_v2_m!B6+temporary_pension_bonus_low!B6</f>
        <v>18797781.9121755</v>
      </c>
      <c r="G18" s="160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61" t="n">
        <f aca="false">low_v2_m!J6</f>
        <v>0</v>
      </c>
      <c r="K18" s="161" t="n">
        <f aca="false">low_v2_m!K6</f>
        <v>0</v>
      </c>
      <c r="L18" s="8" t="n">
        <f aca="false">H18-I18</f>
        <v>737462.751726605</v>
      </c>
      <c r="M18" s="8" t="n">
        <f aca="false">J18-K18</f>
        <v>0</v>
      </c>
      <c r="N18" s="161" t="n">
        <f aca="false">SUM(low_v5_m!C6:J6)</f>
        <v>2795658.97722293</v>
      </c>
      <c r="O18" s="165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low_v2_m!B7+temporary_pension_bonus_low!B7</f>
        <v>19382726.6633888</v>
      </c>
      <c r="G19" s="162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3" t="n">
        <f aca="false">low_v2_m!J7</f>
        <v>0</v>
      </c>
      <c r="K19" s="163" t="n">
        <f aca="false">low_v2_m!K7</f>
        <v>0</v>
      </c>
      <c r="L19" s="67" t="n">
        <f aca="false">H19-I19</f>
        <v>762331.112871721</v>
      </c>
      <c r="M19" s="67" t="n">
        <f aca="false">J19-K19</f>
        <v>0</v>
      </c>
      <c r="N19" s="163" t="n">
        <f aca="false">SUM(low_v5_m!C7:J7)</f>
        <v>2828183.68633319</v>
      </c>
      <c r="O19" s="164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low_v2_m!D8+temporary_pension_bonus_low!B8</f>
        <v>18504303.1925063</v>
      </c>
      <c r="G20" s="163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3" t="n">
        <f aca="false">low_v2_m!J8</f>
        <v>0</v>
      </c>
      <c r="K20" s="163" t="n">
        <f aca="false">low_v2_m!K8</f>
        <v>0</v>
      </c>
      <c r="L20" s="67" t="n">
        <f aca="false">H20-I20</f>
        <v>730280.338931318</v>
      </c>
      <c r="M20" s="67" t="n">
        <f aca="false">J20-K20</f>
        <v>0</v>
      </c>
      <c r="N20" s="163" t="n">
        <f aca="false">SUM(low_v5_m!C8:J8)</f>
        <v>2477813.00409058</v>
      </c>
      <c r="O20" s="164" t="n">
        <v>90764685.8571572</v>
      </c>
      <c r="P20" s="7"/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low_v2_m!D9+temporary_pension_bonus_low!B9</f>
        <v>20255770.5244998</v>
      </c>
      <c r="G21" s="163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3" t="n">
        <f aca="false">low_v2_m!J9</f>
        <v>37448.2927964077</v>
      </c>
      <c r="K21" s="163" t="n">
        <f aca="false">low_v2_m!K9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63" t="n">
        <f aca="false">SUM(low_v5_m!C9:J9)</f>
        <v>3910348.4398605</v>
      </c>
      <c r="O21" s="164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low_v2_m!D10+temporary_pension_bonus_low!B10</f>
        <v>19378703.2560285</v>
      </c>
      <c r="G22" s="161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61" t="n">
        <f aca="false">low_v2_m!J10</f>
        <v>68744.4841315014</v>
      </c>
      <c r="K22" s="161" t="n">
        <f aca="false">low_v2_m!K10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61" t="n">
        <f aca="false">SUM(low_v5_m!C10:J10)</f>
        <v>4299591.36744104</v>
      </c>
      <c r="O22" s="165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low_v2_m!D11+temporary_pension_bonus_low!B11</f>
        <v>20711369.2321363</v>
      </c>
      <c r="G23" s="163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63" t="n">
        <f aca="false">low_v2_m!J11</f>
        <v>105406.410376622</v>
      </c>
      <c r="K23" s="163" t="n">
        <f aca="false">low_v2_m!K11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63" t="n">
        <f aca="false">SUM(low_v5_m!C11:J11)</f>
        <v>3939404.98436416</v>
      </c>
      <c r="O23" s="164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low_v2_m!D12+temporary_pension_bonus_low!B12</f>
        <v>19898364.4949312</v>
      </c>
      <c r="G24" s="163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3" t="n">
        <f aca="false">low_v2_m!J12</f>
        <v>153068.271140567</v>
      </c>
      <c r="K24" s="163" t="n">
        <f aca="false">low_v2_m!K12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63" t="n">
        <f aca="false">SUM(low_v5_m!C12:J12)</f>
        <v>3599614.55233288</v>
      </c>
      <c r="O24" s="164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low_v2_m!D13+temporary_pension_bonus_low!B13</f>
        <v>21659293.0983671</v>
      </c>
      <c r="G25" s="163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3" t="n">
        <f aca="false">low_v2_m!J13</f>
        <v>195716.984291222</v>
      </c>
      <c r="K25" s="163" t="n">
        <f aca="false">low_v2_m!K13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63" t="n">
        <f aca="false">SUM(low_v5_m!C13:J13)</f>
        <v>4012507.36812272</v>
      </c>
      <c r="O25" s="166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low_v2_m!D14+temporary_pension_bonus_low!B14</f>
        <v>20174391.2627902</v>
      </c>
      <c r="G26" s="161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61" t="n">
        <f aca="false">low_v2_m!J14</f>
        <v>199621.10106806</v>
      </c>
      <c r="K26" s="161" t="n">
        <f aca="false">low_v2_m!K14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61" t="n">
        <f aca="false">SUM(low_v5_m!C14:J14)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low_v2_m!D15+temporary_pension_bonus_low!B15</f>
        <v>20313980.7774135</v>
      </c>
      <c r="G27" s="163" t="n">
        <f aca="false">low_v2_m!E15+temporary_pension_bonus_low!B15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63" t="n">
        <f aca="false">low_v2_m!J15</f>
        <v>217761.898580891</v>
      </c>
      <c r="K27" s="163" t="n">
        <f aca="false">low_v2_m!K15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63" t="n">
        <f aca="false">SUM(low_v5_m!C15:J15)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low_v2_m!D16+temporary_pension_bonus_low!B16</f>
        <v>19050994.9160723</v>
      </c>
      <c r="G28" s="163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3" t="n">
        <f aca="false">low_v2_m!J16</f>
        <v>235047.123224172</v>
      </c>
      <c r="K28" s="163" t="n">
        <f aca="false">low_v2_m!K16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63" t="n">
        <f aca="false">SUM(low_v5_m!C16:J16)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low_v2_m!D17+temporary_pension_bonus_low!B17</f>
        <v>17490439.3900688</v>
      </c>
      <c r="G29" s="163" t="n">
        <f aca="false">low_v2_m!E17+temporary_pension_bonus_low!B17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63" t="n">
        <f aca="false">low_v2_m!J17</f>
        <v>240391.322037069</v>
      </c>
      <c r="K29" s="163" t="n">
        <f aca="false">low_v2_m!K17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63" t="n">
        <f aca="false">SUM(low_v5_m!C17:J17)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low_v2_m!D18+temporary_pension_bonus_low!B18</f>
        <v>17349305.2240575</v>
      </c>
      <c r="G30" s="161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61" t="n">
        <f aca="false">low_v2_m!J18</f>
        <v>195752.530770185</v>
      </c>
      <c r="K30" s="161" t="n">
        <f aca="false">low_v2_m!K18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61" t="n">
        <f aca="false">SUM(low_v5_m!C18:J18)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low_v2_m!D19+temporary_pension_bonus_low!B19</f>
        <v>17520986.5839201</v>
      </c>
      <c r="G31" s="163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3" t="n">
        <f aca="false">low_v2_m!J19</f>
        <v>200857.994505559</v>
      </c>
      <c r="K31" s="163" t="n">
        <f aca="false">low_v2_m!K19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3" t="n">
        <f aca="false">SUM(low_v5_m!C19:J19)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low_v2_m!D20+temporary_pension_bonus_low!B20</f>
        <v>17915077.6973654</v>
      </c>
      <c r="G32" s="163" t="n">
        <f aca="false">low_v2_m!E20+temporary_pension_bonus_low!B20</f>
        <v>17200747.3101926</v>
      </c>
      <c r="H32" s="67" t="n">
        <f aca="false">F32-J32</f>
        <v>17723220.7026304</v>
      </c>
      <c r="I32" s="67" t="n">
        <f aca="false">G32-K32</f>
        <v>17014646.0252996</v>
      </c>
      <c r="J32" s="163" t="n">
        <f aca="false">low_v2_m!J20</f>
        <v>191856.994735014</v>
      </c>
      <c r="K32" s="163" t="n">
        <f aca="false">low_v2_m!K20</f>
        <v>186101.284892964</v>
      </c>
      <c r="L32" s="67" t="n">
        <f aca="false">H32-I32</f>
        <v>708574.677330781</v>
      </c>
      <c r="M32" s="67" t="n">
        <f aca="false">J32-K32</f>
        <v>5755.70984205039</v>
      </c>
      <c r="N32" s="163" t="n">
        <f aca="false">SUM(low_v5_m!C20:J20)</f>
        <v>3177620.63583764</v>
      </c>
      <c r="O32" s="7"/>
      <c r="P32" s="7"/>
      <c r="Q32" s="67" t="n">
        <f aca="false">I32*5.5017049523</f>
        <v>93609562.2990226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20387057.3964796</v>
      </c>
      <c r="Y32" s="67" t="n">
        <f aca="false">N32*5.1890047538</f>
        <v>16488688.5851345</v>
      </c>
      <c r="Z32" s="67" t="n">
        <f aca="false">L32*5.5017049523</f>
        <v>3898368.81134513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low_v2_m!D21+temporary_pension_bonus_low!B21</f>
        <v>17719542.0514624</v>
      </c>
      <c r="G33" s="163" t="n">
        <f aca="false">low_v2_m!E21+temporary_pension_bonus_low!B21</f>
        <v>17011789.1241135</v>
      </c>
      <c r="H33" s="67" t="n">
        <f aca="false">F33-J33</f>
        <v>17512877.2293108</v>
      </c>
      <c r="I33" s="67" t="n">
        <f aca="false">G33-K33</f>
        <v>16811324.2466265</v>
      </c>
      <c r="J33" s="163" t="n">
        <f aca="false">low_v2_m!J21</f>
        <v>206664.82215155</v>
      </c>
      <c r="K33" s="163" t="n">
        <f aca="false">low_v2_m!K21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63" t="n">
        <f aca="false">SUM(low_v5_m!C21:J21)</f>
        <v>3279911.86164061</v>
      </c>
      <c r="O33" s="7"/>
      <c r="P33" s="7"/>
      <c r="Q33" s="67" t="n">
        <f aca="false">I33*5.5017049523</f>
        <v>92490945.8623862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20879215.7612332</v>
      </c>
      <c r="Y33" s="67" t="n">
        <f aca="false">N33*5.1890047538</f>
        <v>17019478.2420981</v>
      </c>
      <c r="Z33" s="67" t="n">
        <f aca="false">L33*5.5017049523</f>
        <v>3859737.51913509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low_v2_m!D22+temporary_pension_bonus_low!B22</f>
        <v>20209877.4569129</v>
      </c>
      <c r="G34" s="161" t="n">
        <f aca="false">low_v2_m!E22+temporary_pension_bonus_low!B22</f>
        <v>19484108.1478178</v>
      </c>
      <c r="H34" s="8" t="n">
        <f aca="false">F34-J34</f>
        <v>19969533.1531471</v>
      </c>
      <c r="I34" s="8" t="n">
        <f aca="false">G34-K34</f>
        <v>19250974.173165</v>
      </c>
      <c r="J34" s="161" t="n">
        <f aca="false">low_v2_m!J22</f>
        <v>240344.303765718</v>
      </c>
      <c r="K34" s="161" t="n">
        <f aca="false">low_v2_m!K22</f>
        <v>233133.974652747</v>
      </c>
      <c r="L34" s="8" t="n">
        <f aca="false">H34-I34</f>
        <v>718558.97998213</v>
      </c>
      <c r="M34" s="8" t="n">
        <f aca="false">J34-K34</f>
        <v>7210.32911297155</v>
      </c>
      <c r="N34" s="161" t="n">
        <f aca="false">SUM(low_v5_m!C22:J22)</f>
        <v>3811129.57551449</v>
      </c>
      <c r="O34" s="5"/>
      <c r="P34" s="5"/>
      <c r="Q34" s="8" t="n">
        <f aca="false">I34*5.5017049523</f>
        <v>105913179.945101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23729268.9833798</v>
      </c>
      <c r="Y34" s="8" t="n">
        <f aca="false">N34*5.1890047538</f>
        <v>19775969.4846924</v>
      </c>
      <c r="Z34" s="8" t="n">
        <f aca="false">L34*5.5017049523</f>
        <v>3953299.49868732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low_v2_m!D23+temporary_pension_bonus_low!B23</f>
        <v>18751754.832248</v>
      </c>
      <c r="G35" s="163" t="n">
        <f aca="false">low_v2_m!E23+temporary_pension_bonus_low!B23</f>
        <v>18011676.735429</v>
      </c>
      <c r="H35" s="67" t="n">
        <f aca="false">F35-J35</f>
        <v>18478430.6377245</v>
      </c>
      <c r="I35" s="67" t="n">
        <f aca="false">G35-K35</f>
        <v>17746552.2667413</v>
      </c>
      <c r="J35" s="163" t="n">
        <f aca="false">low_v2_m!J23</f>
        <v>273324.194523427</v>
      </c>
      <c r="K35" s="163" t="n">
        <f aca="false">low_v2_m!K23</f>
        <v>265124.468687724</v>
      </c>
      <c r="L35" s="67" t="n">
        <f aca="false">H35-I35</f>
        <v>731878.370983243</v>
      </c>
      <c r="M35" s="67" t="n">
        <f aca="false">J35-K35</f>
        <v>8199.72583570279</v>
      </c>
      <c r="N35" s="163" t="n">
        <f aca="false">SUM(low_v5_m!C23:J23)</f>
        <v>3033109.69841099</v>
      </c>
      <c r="O35" s="7"/>
      <c r="P35" s="7"/>
      <c r="Q35" s="67" t="n">
        <f aca="false">I35*5.5017049523</f>
        <v>97636294.4921814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19765399.5019713</v>
      </c>
      <c r="Y35" s="67" t="n">
        <f aca="false">N35*5.1890047538</f>
        <v>15738820.6438515</v>
      </c>
      <c r="Z35" s="67" t="n">
        <f aca="false">L35*5.5017049523</f>
        <v>4026578.85811976</v>
      </c>
      <c r="AA35" s="67" t="n">
        <f aca="false">IFE_cost_low!B23*3</f>
        <v>1878922.73646</v>
      </c>
      <c r="AB35" s="67" t="n">
        <f aca="false">AA35*$AC$13</f>
        <v>17395838.6634052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low_v2_m!D24+temporary_pension_bonus_low!B24</f>
        <v>18681628.2206411</v>
      </c>
      <c r="G36" s="163" t="n">
        <f aca="false">low_v2_m!E24+temporary_pension_bonus_low!B24</f>
        <v>17942058.3789781</v>
      </c>
      <c r="H36" s="67" t="n">
        <f aca="false">F36-J36</f>
        <v>18390147.1274199</v>
      </c>
      <c r="I36" s="67" t="n">
        <f aca="false">G36-K36</f>
        <v>17659321.7185535</v>
      </c>
      <c r="J36" s="163" t="n">
        <f aca="false">low_v2_m!J24</f>
        <v>291481.093221241</v>
      </c>
      <c r="K36" s="163" t="n">
        <f aca="false">low_v2_m!K24</f>
        <v>282736.660424604</v>
      </c>
      <c r="L36" s="67" t="n">
        <f aca="false">H36-I36</f>
        <v>730825.408866413</v>
      </c>
      <c r="M36" s="67" t="n">
        <f aca="false">J36-K36</f>
        <v>8744.43279663729</v>
      </c>
      <c r="N36" s="163" t="n">
        <f aca="false">SUM(low_v5_m!C24:J24)</f>
        <v>3001483.33295022</v>
      </c>
      <c r="O36" s="7"/>
      <c r="P36" s="7"/>
      <c r="Q36" s="67" t="n">
        <f aca="false">I36*5.5017049523</f>
        <v>97156377.7532247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19595497.0543572</v>
      </c>
      <c r="Y36" s="67" t="n">
        <f aca="false">N36*5.1890047538</f>
        <v>15574711.2831302</v>
      </c>
      <c r="Z36" s="67" t="n">
        <f aca="false">L36*5.5017049523</f>
        <v>4020785.77122702</v>
      </c>
      <c r="AA36" s="67" t="n">
        <f aca="false">IFE_cost_low!B24*3</f>
        <v>2643809.50036</v>
      </c>
      <c r="AB36" s="67" t="n">
        <f aca="false">AA36*$AC$13</f>
        <v>24477474.5829575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low_v2_m!D25+temporary_pension_bonus_low!B25</f>
        <v>18382134.143264</v>
      </c>
      <c r="G37" s="163" t="n">
        <f aca="false">low_v2_m!E25+temporary_pension_bonus_low!B25</f>
        <v>17652185.9515924</v>
      </c>
      <c r="H37" s="67" t="n">
        <f aca="false">F37-J37</f>
        <v>18077633.2500449</v>
      </c>
      <c r="I37" s="67" t="n">
        <f aca="false">G37-K37</f>
        <v>17356820.0851699</v>
      </c>
      <c r="J37" s="163" t="n">
        <f aca="false">low_v2_m!J25</f>
        <v>304500.893219063</v>
      </c>
      <c r="K37" s="163" t="n">
        <f aca="false">low_v2_m!K25</f>
        <v>295365.866422491</v>
      </c>
      <c r="L37" s="67" t="n">
        <f aca="false">H37-I37</f>
        <v>720813.16487496</v>
      </c>
      <c r="M37" s="67" t="n">
        <f aca="false">J37-K37</f>
        <v>9135.02679657185</v>
      </c>
      <c r="N37" s="163" t="n">
        <f aca="false">SUM(low_v5_m!C25:J25)</f>
        <v>2974688.94530649</v>
      </c>
      <c r="O37" s="7"/>
      <c r="P37" s="7"/>
      <c r="Q37" s="67" t="n">
        <f aca="false">I37*5.5017049523</f>
        <v>95492103.0187595</v>
      </c>
      <c r="R37" s="67"/>
      <c r="S37" s="67"/>
      <c r="T37" s="7"/>
      <c r="U37" s="7"/>
      <c r="V37" s="67" t="n">
        <f aca="false">K37*5.5017049523</f>
        <v>1625015.850037</v>
      </c>
      <c r="W37" s="67" t="n">
        <f aca="false">M37*5.5017049523</f>
        <v>50258.2221660926</v>
      </c>
      <c r="X37" s="67" t="n">
        <f aca="false">N37*5.1890047538+L37*5.5017049523</f>
        <v>19401376.4371473</v>
      </c>
      <c r="Y37" s="67" t="n">
        <f aca="false">N37*5.1890047538</f>
        <v>15435675.0782717</v>
      </c>
      <c r="Z37" s="67" t="n">
        <f aca="false">L37*5.5017049523</f>
        <v>3965701.3588756</v>
      </c>
      <c r="AA37" s="67" t="n">
        <f aca="false">IFE_cost_low!B25*3</f>
        <v>812177.21567</v>
      </c>
      <c r="AB37" s="67" t="n">
        <f aca="false">AA37*$AC$13</f>
        <v>7519470.35166966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low_v2_m!D26+temporary_pension_bonus_low!B26</f>
        <v>18044492.9921614</v>
      </c>
      <c r="G38" s="161" t="n">
        <f aca="false">low_v2_m!E26+temporary_pension_bonus_low!B26</f>
        <v>17325385.1028204</v>
      </c>
      <c r="H38" s="8" t="n">
        <f aca="false">F38-J38</f>
        <v>17720596.2872657</v>
      </c>
      <c r="I38" s="8" t="n">
        <f aca="false">G38-K38</f>
        <v>17011205.2990715</v>
      </c>
      <c r="J38" s="161" t="n">
        <f aca="false">low_v2_m!J26</f>
        <v>323896.704895771</v>
      </c>
      <c r="K38" s="161" t="n">
        <f aca="false">low_v2_m!K26</f>
        <v>314179.803748898</v>
      </c>
      <c r="L38" s="8" t="n">
        <f aca="false">H38-I38</f>
        <v>709390.988194138</v>
      </c>
      <c r="M38" s="8" t="n">
        <f aca="false">J38-K38</f>
        <v>9716.90114687313</v>
      </c>
      <c r="N38" s="161" t="n">
        <f aca="false">SUM(low_v5_m!C26:J26)</f>
        <v>3507297.21736682</v>
      </c>
      <c r="O38" s="5"/>
      <c r="P38" s="5"/>
      <c r="Q38" s="8" t="n">
        <f aca="false">I38*5.5017049523</f>
        <v>93590632.4384938</v>
      </c>
      <c r="R38" s="8"/>
      <c r="S38" s="8"/>
      <c r="T38" s="5"/>
      <c r="U38" s="5"/>
      <c r="V38" s="8" t="n">
        <f aca="false">K38*5.5017049523</f>
        <v>1728524.58219795</v>
      </c>
      <c r="W38" s="8" t="n">
        <f aca="false">M38*5.5017049523</f>
        <v>53459.5231607615</v>
      </c>
      <c r="X38" s="8" t="n">
        <f aca="false">N38*5.1890047538+L38*5.5017049523</f>
        <v>22102241.8467706</v>
      </c>
      <c r="Y38" s="8" t="n">
        <f aca="false">N38*5.1890047538</f>
        <v>18199381.933906</v>
      </c>
      <c r="Z38" s="8" t="n">
        <f aca="false">L38*5.5017049523</f>
        <v>3902859.91286468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low_v2_m!D27+temporary_pension_bonus_low!B27</f>
        <v>18039333.5315035</v>
      </c>
      <c r="G39" s="163" t="n">
        <f aca="false">low_v2_m!E27+temporary_pension_bonus_low!B27</f>
        <v>17318839.0771743</v>
      </c>
      <c r="H39" s="67" t="n">
        <f aca="false">F39-J39</f>
        <v>17703032.2964988</v>
      </c>
      <c r="I39" s="67" t="n">
        <f aca="false">G39-K39</f>
        <v>16992626.8792198</v>
      </c>
      <c r="J39" s="163" t="n">
        <f aca="false">low_v2_m!J27</f>
        <v>336301.235004635</v>
      </c>
      <c r="K39" s="163" t="n">
        <f aca="false">low_v2_m!K27</f>
        <v>326212.197954496</v>
      </c>
      <c r="L39" s="67" t="n">
        <f aca="false">H39-I39</f>
        <v>710405.41727899</v>
      </c>
      <c r="M39" s="67" t="n">
        <f aca="false">J39-K39</f>
        <v>10089.037050139</v>
      </c>
      <c r="N39" s="163" t="n">
        <f aca="false">SUM(low_v5_m!C27:J27)</f>
        <v>2903715.7165718</v>
      </c>
      <c r="O39" s="7"/>
      <c r="P39" s="7"/>
      <c r="Q39" s="67" t="n">
        <f aca="false">I39*5.5017049523</f>
        <v>93488419.4539898</v>
      </c>
      <c r="R39" s="67"/>
      <c r="S39" s="67"/>
      <c r="T39" s="7"/>
      <c r="U39" s="7"/>
      <c r="V39" s="67" t="n">
        <f aca="false">K39*5.5017049523</f>
        <v>1794723.26498692</v>
      </c>
      <c r="W39" s="67" t="n">
        <f aca="false">M39*5.5017049523</f>
        <v>55506.9051026882</v>
      </c>
      <c r="X39" s="67" t="n">
        <f aca="false">N39*5.1890047538+L39*5.5017049523</f>
        <v>18975835.6593594</v>
      </c>
      <c r="Y39" s="67" t="n">
        <f aca="false">N39*5.1890047538</f>
        <v>15067394.6569748</v>
      </c>
      <c r="Z39" s="67" t="n">
        <f aca="false">L39*5.5017049523</f>
        <v>3908441.00238457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low_v2_m!D28+temporary_pension_bonus_low!B28</f>
        <v>16986304.7374951</v>
      </c>
      <c r="G40" s="163" t="n">
        <f aca="false">low_v2_m!E28+temporary_pension_bonus_low!B28</f>
        <v>16305398.7008521</v>
      </c>
      <c r="H40" s="67" t="n">
        <f aca="false">F40-J40</f>
        <v>16646332.3754179</v>
      </c>
      <c r="I40" s="67" t="n">
        <f aca="false">G40-K40</f>
        <v>15975625.5096372</v>
      </c>
      <c r="J40" s="163" t="n">
        <f aca="false">low_v2_m!J28</f>
        <v>339972.362077172</v>
      </c>
      <c r="K40" s="163" t="n">
        <f aca="false">low_v2_m!K28</f>
        <v>329773.191214857</v>
      </c>
      <c r="L40" s="67" t="n">
        <f aca="false">H40-I40</f>
        <v>670706.865780652</v>
      </c>
      <c r="M40" s="67" t="n">
        <f aca="false">J40-K40</f>
        <v>10199.1708623152</v>
      </c>
      <c r="N40" s="163" t="n">
        <f aca="false">SUM(low_v5_m!C28:J28)</f>
        <v>2589028.35493149</v>
      </c>
      <c r="O40" s="7"/>
      <c r="P40" s="7"/>
      <c r="Q40" s="67" t="n">
        <f aca="false">I40*5.5017049523</f>
        <v>87893177.9824614</v>
      </c>
      <c r="R40" s="67"/>
      <c r="S40" s="67"/>
      <c r="T40" s="7"/>
      <c r="U40" s="7"/>
      <c r="V40" s="67" t="n">
        <f aca="false">K40*5.5017049523</f>
        <v>1814314.79924255</v>
      </c>
      <c r="W40" s="67" t="n">
        <f aca="false">M40*5.5017049523</f>
        <v>56112.8288425532</v>
      </c>
      <c r="X40" s="67" t="n">
        <f aca="false">N40*5.1890047538+L40*5.5017049523</f>
        <v>17124511.7264695</v>
      </c>
      <c r="Y40" s="67" t="n">
        <f aca="false">N40*5.1890047538</f>
        <v>13434480.4414625</v>
      </c>
      <c r="Z40" s="67" t="n">
        <f aca="false">L40*5.5017049523</f>
        <v>3690031.28500702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low_v2_m!D29+temporary_pension_bonus_low!B29</f>
        <v>19224500.51335</v>
      </c>
      <c r="G41" s="163" t="n">
        <f aca="false">low_v2_m!E29+temporary_pension_bonus_low!B29</f>
        <v>18453848.9682121</v>
      </c>
      <c r="H41" s="67" t="n">
        <f aca="false">F41-J41</f>
        <v>18812960.3675695</v>
      </c>
      <c r="I41" s="67" t="n">
        <f aca="false">G41-K41</f>
        <v>18054655.026805</v>
      </c>
      <c r="J41" s="163" t="n">
        <f aca="false">low_v2_m!J29</f>
        <v>411540.145780537</v>
      </c>
      <c r="K41" s="163" t="n">
        <f aca="false">low_v2_m!K29</f>
        <v>399193.941407121</v>
      </c>
      <c r="L41" s="67" t="n">
        <f aca="false">H41-I41</f>
        <v>758305.340764496</v>
      </c>
      <c r="M41" s="67" t="n">
        <f aca="false">J41-K41</f>
        <v>12346.2043734162</v>
      </c>
      <c r="N41" s="163" t="n">
        <f aca="false">SUM(low_v5_m!C29:J29)</f>
        <v>3131833.33898349</v>
      </c>
      <c r="O41" s="7"/>
      <c r="P41" s="7"/>
      <c r="Q41" s="67" t="n">
        <f aca="false">I41*5.5017049523</f>
        <v>99331384.973041</v>
      </c>
      <c r="R41" s="67"/>
      <c r="S41" s="67"/>
      <c r="T41" s="7"/>
      <c r="U41" s="7"/>
      <c r="V41" s="67" t="n">
        <f aca="false">K41*5.5017049523</f>
        <v>2196247.28436772</v>
      </c>
      <c r="W41" s="67" t="n">
        <f aca="false">M41*5.5017049523</f>
        <v>67925.1737433318</v>
      </c>
      <c r="X41" s="67" t="n">
        <f aca="false">N41*5.1890047538+L41*5.5017049523</f>
        <v>20423070.3327342</v>
      </c>
      <c r="Y41" s="67" t="n">
        <f aca="false">N41*5.1890047538</f>
        <v>16251098.0840947</v>
      </c>
      <c r="Z41" s="67" t="n">
        <f aca="false">L41*5.5017049523</f>
        <v>4171972.24863957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low_v2_m!D30+temporary_pension_bonus_low!B30</f>
        <v>18163522.5172045</v>
      </c>
      <c r="G42" s="161" t="n">
        <f aca="false">low_v2_m!E30+temporary_pension_bonus_low!B30</f>
        <v>17433169.1975093</v>
      </c>
      <c r="H42" s="8" t="n">
        <f aca="false">F42-J42</f>
        <v>17769082.0839709</v>
      </c>
      <c r="I42" s="8" t="n">
        <f aca="false">G42-K42</f>
        <v>17050561.9772727</v>
      </c>
      <c r="J42" s="161" t="n">
        <f aca="false">low_v2_m!J30</f>
        <v>394440.433233632</v>
      </c>
      <c r="K42" s="161" t="n">
        <f aca="false">low_v2_m!K30</f>
        <v>382607.220236623</v>
      </c>
      <c r="L42" s="8" t="n">
        <f aca="false">H42-I42</f>
        <v>718520.106698211</v>
      </c>
      <c r="M42" s="8" t="n">
        <f aca="false">J42-K42</f>
        <v>11833.212997009</v>
      </c>
      <c r="N42" s="161" t="n">
        <f aca="false">SUM(low_v5_m!C30:J30)</f>
        <v>3465994.82912197</v>
      </c>
      <c r="O42" s="5"/>
      <c r="P42" s="5"/>
      <c r="Q42" s="8" t="n">
        <f aca="false">I42*5.5017049523</f>
        <v>93807161.2698592</v>
      </c>
      <c r="R42" s="8"/>
      <c r="S42" s="8"/>
      <c r="T42" s="5"/>
      <c r="U42" s="5"/>
      <c r="V42" s="8" t="n">
        <f aca="false">K42*5.5017049523</f>
        <v>2104992.03836157</v>
      </c>
      <c r="W42" s="8" t="n">
        <f aca="false">M42*5.5017049523</f>
        <v>65102.8465472651</v>
      </c>
      <c r="X42" s="8" t="n">
        <f aca="false">N42*5.1890047538+L42*5.5017049523</f>
        <v>21938149.2743088</v>
      </c>
      <c r="Y42" s="8" t="n">
        <f aca="false">N42*5.1890047538</f>
        <v>17985063.6449601</v>
      </c>
      <c r="Z42" s="8" t="n">
        <f aca="false">L42*5.5017049523</f>
        <v>3953085.62934867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low_v2_m!D31+temporary_pension_bonus_low!B31</f>
        <v>20373757.4736272</v>
      </c>
      <c r="G43" s="163" t="n">
        <f aca="false">low_v2_m!E31+temporary_pension_bonus_low!B31</f>
        <v>19553814.0905542</v>
      </c>
      <c r="H43" s="67" t="n">
        <f aca="false">F43-J43</f>
        <v>19904179.220485</v>
      </c>
      <c r="I43" s="67" t="n">
        <f aca="false">G43-K43</f>
        <v>19098323.1850061</v>
      </c>
      <c r="J43" s="163" t="n">
        <f aca="false">low_v2_m!J31</f>
        <v>469578.253142294</v>
      </c>
      <c r="K43" s="163" t="n">
        <f aca="false">low_v2_m!K31</f>
        <v>455490.905548025</v>
      </c>
      <c r="L43" s="67" t="n">
        <f aca="false">H43-I43</f>
        <v>805856.035478812</v>
      </c>
      <c r="M43" s="67" t="n">
        <f aca="false">J43-K43</f>
        <v>14087.3475942689</v>
      </c>
      <c r="N43" s="163" t="n">
        <f aca="false">SUM(low_v5_m!C31:J31)</f>
        <v>3379553.9340048</v>
      </c>
      <c r="O43" s="7"/>
      <c r="P43" s="7"/>
      <c r="Q43" s="67" t="n">
        <f aca="false">I43*5.5017049523</f>
        <v>105073339.247574</v>
      </c>
      <c r="R43" s="67"/>
      <c r="S43" s="67"/>
      <c r="T43" s="7"/>
      <c r="U43" s="7"/>
      <c r="V43" s="67" t="n">
        <f aca="false">K43*5.5017049523</f>
        <v>2505976.57078118</v>
      </c>
      <c r="W43" s="67" t="n">
        <f aca="false">M43*5.5017049523</f>
        <v>77504.4300241604</v>
      </c>
      <c r="X43" s="67" t="n">
        <f aca="false">N43*5.1890047538+L43*5.5017049523</f>
        <v>21970103.570509</v>
      </c>
      <c r="Y43" s="67" t="n">
        <f aca="false">N43*5.1890047538</f>
        <v>17536521.4292744</v>
      </c>
      <c r="Z43" s="67" t="n">
        <f aca="false">L43*5.5017049523</f>
        <v>4433582.14123462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low_v2_m!D32+temporary_pension_bonus_low!B32</f>
        <v>19320527.9353915</v>
      </c>
      <c r="G44" s="163" t="n">
        <f aca="false">low_v2_m!E32+temporary_pension_bonus_low!B32</f>
        <v>18542201.0292988</v>
      </c>
      <c r="H44" s="67" t="n">
        <f aca="false">F44-J44</f>
        <v>18853122.7177195</v>
      </c>
      <c r="I44" s="67" t="n">
        <f aca="false">G44-K44</f>
        <v>18088817.9681571</v>
      </c>
      <c r="J44" s="163" t="n">
        <f aca="false">low_v2_m!J32</f>
        <v>467405.217671923</v>
      </c>
      <c r="K44" s="163" t="n">
        <f aca="false">low_v2_m!K32</f>
        <v>453383.061141765</v>
      </c>
      <c r="L44" s="67" t="n">
        <f aca="false">H44-I44</f>
        <v>764304.749562461</v>
      </c>
      <c r="M44" s="67" t="n">
        <f aca="false">J44-K44</f>
        <v>14022.1565301578</v>
      </c>
      <c r="N44" s="163" t="n">
        <f aca="false">SUM(low_v5_m!C32:J32)</f>
        <v>3013952.09076133</v>
      </c>
      <c r="O44" s="7"/>
      <c r="P44" s="7"/>
      <c r="Q44" s="67" t="n">
        <f aca="false">I44*5.5017049523</f>
        <v>99519339.396663</v>
      </c>
      <c r="R44" s="67"/>
      <c r="S44" s="67"/>
      <c r="T44" s="7"/>
      <c r="U44" s="7"/>
      <c r="V44" s="67" t="n">
        <f aca="false">K44*5.5017049523</f>
        <v>2494379.83277258</v>
      </c>
      <c r="W44" s="67" t="n">
        <f aca="false">M44*5.5017049523</f>
        <v>77145.7680238948</v>
      </c>
      <c r="X44" s="67" t="n">
        <f aca="false">N44*5.1890047538+L44*5.5017049523</f>
        <v>19844390.9524202</v>
      </c>
      <c r="Y44" s="67" t="n">
        <f aca="false">N44*5.1890047538</f>
        <v>15639411.726686</v>
      </c>
      <c r="Z44" s="67" t="n">
        <f aca="false">L44*5.5017049523</f>
        <v>4204979.2257342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low_v2_m!D33+temporary_pension_bonus_low!B33</f>
        <v>20981563.0975511</v>
      </c>
      <c r="G45" s="163" t="n">
        <f aca="false">low_v2_m!E33+temporary_pension_bonus_low!B33</f>
        <v>20135469.4570105</v>
      </c>
      <c r="H45" s="67" t="n">
        <f aca="false">F45-J45</f>
        <v>20449714.4521113</v>
      </c>
      <c r="I45" s="67" t="n">
        <f aca="false">G45-K45</f>
        <v>19619576.2709339</v>
      </c>
      <c r="J45" s="163" t="n">
        <f aca="false">low_v2_m!J33</f>
        <v>531848.645439812</v>
      </c>
      <c r="K45" s="163" t="n">
        <f aca="false">low_v2_m!K33</f>
        <v>515893.186076618</v>
      </c>
      <c r="L45" s="67" t="n">
        <f aca="false">H45-I45</f>
        <v>830138.181177404</v>
      </c>
      <c r="M45" s="67" t="n">
        <f aca="false">J45-K45</f>
        <v>15955.4593631944</v>
      </c>
      <c r="N45" s="163" t="n">
        <f aca="false">SUM(low_v5_m!C33:J33)</f>
        <v>3462741.6278159</v>
      </c>
      <c r="O45" s="7"/>
      <c r="P45" s="7"/>
      <c r="Q45" s="67" t="n">
        <f aca="false">I45*5.5017049523</f>
        <v>107941119.931825</v>
      </c>
      <c r="R45" s="67"/>
      <c r="S45" s="67"/>
      <c r="T45" s="7"/>
      <c r="U45" s="7"/>
      <c r="V45" s="67" t="n">
        <f aca="false">K45*5.5017049523</f>
        <v>2838292.09669555</v>
      </c>
      <c r="W45" s="67" t="n">
        <f aca="false">M45*5.5017049523</f>
        <v>87782.2297947081</v>
      </c>
      <c r="X45" s="67" t="n">
        <f aca="false">N45*5.1890047538+L45*5.5017049523</f>
        <v>22535358.1103949</v>
      </c>
      <c r="Y45" s="67" t="n">
        <f aca="false">N45*5.1890047538</f>
        <v>17968182.7679179</v>
      </c>
      <c r="Z45" s="67" t="n">
        <f aca="false">L45*5.5017049523</f>
        <v>4567175.34247704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low_v2_m!D34+temporary_pension_bonus_low!B34</f>
        <v>19960296.0949453</v>
      </c>
      <c r="G46" s="161" t="n">
        <f aca="false">low_v2_m!E34+temporary_pension_bonus_low!B34</f>
        <v>19153945.9854531</v>
      </c>
      <c r="H46" s="8" t="n">
        <f aca="false">F46-J46</f>
        <v>19441054.8247201</v>
      </c>
      <c r="I46" s="8" t="n">
        <f aca="false">G46-K46</f>
        <v>18650281.9533346</v>
      </c>
      <c r="J46" s="161" t="n">
        <f aca="false">low_v2_m!J34</f>
        <v>519241.270225254</v>
      </c>
      <c r="K46" s="161" t="n">
        <f aca="false">low_v2_m!K34</f>
        <v>503664.032118496</v>
      </c>
      <c r="L46" s="8" t="n">
        <f aca="false">H46-I46</f>
        <v>790772.871385466</v>
      </c>
      <c r="M46" s="8" t="n">
        <f aca="false">J46-K46</f>
        <v>15577.2381067576</v>
      </c>
      <c r="N46" s="161" t="n">
        <f aca="false">SUM(low_v5_m!C34:J34)</f>
        <v>3828094.85619517</v>
      </c>
      <c r="O46" s="5"/>
      <c r="P46" s="5"/>
      <c r="Q46" s="8" t="n">
        <f aca="false">I46*5.5017049523</f>
        <v>102608348.584452</v>
      </c>
      <c r="R46" s="8"/>
      <c r="S46" s="8"/>
      <c r="T46" s="5"/>
      <c r="U46" s="5"/>
      <c r="V46" s="8" t="n">
        <f aca="false">K46*5.5017049523</f>
        <v>2771010.89980172</v>
      </c>
      <c r="W46" s="8" t="n">
        <f aca="false">M46*5.5017049523</f>
        <v>85701.3680351048</v>
      </c>
      <c r="X46" s="8" t="n">
        <f aca="false">N46*5.1890047538+L46*5.5017049523</f>
        <v>24214601.42944</v>
      </c>
      <c r="Y46" s="8" t="n">
        <f aca="false">N46*5.1890047538</f>
        <v>19864002.4067941</v>
      </c>
      <c r="Z46" s="8" t="n">
        <f aca="false">L46*5.5017049523</f>
        <v>4350599.02264591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low_v2_m!D35+temporary_pension_bonus_low!B35</f>
        <v>21609620.5238496</v>
      </c>
      <c r="G47" s="163" t="n">
        <f aca="false">low_v2_m!E35+temporary_pension_bonus_low!B35</f>
        <v>20735375.3414058</v>
      </c>
      <c r="H47" s="67" t="n">
        <f aca="false">F47-J47</f>
        <v>21040350.9795561</v>
      </c>
      <c r="I47" s="67" t="n">
        <f aca="false">G47-K47</f>
        <v>20183183.8834411</v>
      </c>
      <c r="J47" s="163" t="n">
        <f aca="false">low_v2_m!J35</f>
        <v>569269.544293553</v>
      </c>
      <c r="K47" s="163" t="n">
        <f aca="false">low_v2_m!K35</f>
        <v>552191.457964747</v>
      </c>
      <c r="L47" s="67" t="n">
        <f aca="false">H47-I47</f>
        <v>857167.096115004</v>
      </c>
      <c r="M47" s="67" t="n">
        <f aca="false">J47-K47</f>
        <v>17078.0863288065</v>
      </c>
      <c r="N47" s="163" t="n">
        <f aca="false">SUM(low_v5_m!C35:J35)</f>
        <v>3547327.60152085</v>
      </c>
      <c r="O47" s="7"/>
      <c r="P47" s="7"/>
      <c r="Q47" s="67" t="n">
        <f aca="false">I47*5.5017049523</f>
        <v>111041922.724709</v>
      </c>
      <c r="R47" s="67"/>
      <c r="S47" s="67"/>
      <c r="T47" s="7"/>
      <c r="U47" s="7"/>
      <c r="V47" s="67" t="n">
        <f aca="false">K47*5.5017049523</f>
        <v>3037994.4789024</v>
      </c>
      <c r="W47" s="67" t="n">
        <f aca="false">M47*5.5017049523</f>
        <v>93958.5921310015</v>
      </c>
      <c r="X47" s="67" t="n">
        <f aca="false">N47*5.1890047538+L47*5.5017049523</f>
        <v>23122980.2452222</v>
      </c>
      <c r="Y47" s="67" t="n">
        <f aca="false">N47*5.1890047538</f>
        <v>18407099.7875777</v>
      </c>
      <c r="Z47" s="67" t="n">
        <f aca="false">L47*5.5017049523</f>
        <v>4715880.45764453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low_v2_m!D36+temporary_pension_bonus_low!B36</f>
        <v>20665841.8706236</v>
      </c>
      <c r="G48" s="163" t="n">
        <f aca="false">low_v2_m!E36+temporary_pension_bonus_low!B36</f>
        <v>19828321.4755167</v>
      </c>
      <c r="H48" s="67" t="n">
        <f aca="false">F48-J48</f>
        <v>20091667.7308584</v>
      </c>
      <c r="I48" s="67" t="n">
        <f aca="false">G48-K48</f>
        <v>19271372.5599444</v>
      </c>
      <c r="J48" s="163" t="n">
        <f aca="false">low_v2_m!J36</f>
        <v>574174.139765247</v>
      </c>
      <c r="K48" s="163" t="n">
        <f aca="false">low_v2_m!K36</f>
        <v>556948.91557229</v>
      </c>
      <c r="L48" s="67" t="n">
        <f aca="false">H48-I48</f>
        <v>820295.170913916</v>
      </c>
      <c r="M48" s="67" t="n">
        <f aca="false">J48-K48</f>
        <v>17225.2241929574</v>
      </c>
      <c r="N48" s="163" t="n">
        <f aca="false">SUM(low_v5_m!C36:J36)</f>
        <v>3284428.08567967</v>
      </c>
      <c r="O48" s="7"/>
      <c r="P48" s="7"/>
      <c r="Q48" s="67" t="n">
        <f aca="false">I48*5.5017049523</f>
        <v>106025405.850665</v>
      </c>
      <c r="R48" s="67"/>
      <c r="S48" s="67"/>
      <c r="T48" s="7"/>
      <c r="U48" s="7"/>
      <c r="V48" s="67" t="n">
        <f aca="false">K48*5.5017049523</f>
        <v>3064168.60698218</v>
      </c>
      <c r="W48" s="67" t="n">
        <f aca="false">M48*5.5017049523</f>
        <v>94768.1012468715</v>
      </c>
      <c r="X48" s="67" t="n">
        <f aca="false">N48*5.1890047538+L48*5.5017049523</f>
        <v>21555934.9542709</v>
      </c>
      <c r="Y48" s="67" t="n">
        <f aca="false">N48*5.1890047538</f>
        <v>17042912.950106</v>
      </c>
      <c r="Z48" s="67" t="n">
        <f aca="false">L48*5.5017049523</f>
        <v>4513022.00416487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low_v2_m!D37+temporary_pension_bonus_low!B37</f>
        <v>22237808.652802</v>
      </c>
      <c r="G49" s="163" t="n">
        <f aca="false">low_v2_m!E37+temporary_pension_bonus_low!B37</f>
        <v>21335541.8381971</v>
      </c>
      <c r="H49" s="67" t="n">
        <f aca="false">F49-J49</f>
        <v>21595271.8630837</v>
      </c>
      <c r="I49" s="67" t="n">
        <f aca="false">G49-K49</f>
        <v>20712281.1521703</v>
      </c>
      <c r="J49" s="163" t="n">
        <f aca="false">low_v2_m!J37</f>
        <v>642536.78971831</v>
      </c>
      <c r="K49" s="163" t="n">
        <f aca="false">low_v2_m!K37</f>
        <v>623260.686026761</v>
      </c>
      <c r="L49" s="67" t="n">
        <f aca="false">H49-I49</f>
        <v>882990.710913431</v>
      </c>
      <c r="M49" s="67" t="n">
        <f aca="false">J49-K49</f>
        <v>19276.1036915492</v>
      </c>
      <c r="N49" s="163" t="n">
        <f aca="false">SUM(low_v5_m!C37:J37)</f>
        <v>3649143.19248236</v>
      </c>
      <c r="O49" s="7"/>
      <c r="P49" s="7"/>
      <c r="Q49" s="67" t="n">
        <f aca="false">I49*5.5017049523</f>
        <v>113952859.788325</v>
      </c>
      <c r="R49" s="67"/>
      <c r="S49" s="67"/>
      <c r="T49" s="7"/>
      <c r="U49" s="7"/>
      <c r="V49" s="67" t="n">
        <f aca="false">K49*5.5017049523</f>
        <v>3428996.40288732</v>
      </c>
      <c r="W49" s="67" t="n">
        <f aca="false">M49*5.5017049523</f>
        <v>106051.435140844</v>
      </c>
      <c r="X49" s="67" t="n">
        <f aca="false">N49*5.1890047538+L49*5.5017049523</f>
        <v>23793375.7401552</v>
      </c>
      <c r="Y49" s="67" t="n">
        <f aca="false">N49*5.1890047538</f>
        <v>18935421.3730879</v>
      </c>
      <c r="Z49" s="67" t="n">
        <f aca="false">L49*5.5017049523</f>
        <v>4857954.36706732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low_v2_m!D38+temporary_pension_bonus_low!B38</f>
        <v>21334777.5886885</v>
      </c>
      <c r="G50" s="161" t="n">
        <f aca="false">low_v2_m!E38+temporary_pension_bonus_low!B38</f>
        <v>20467582.615193</v>
      </c>
      <c r="H50" s="8" t="n">
        <f aca="false">F50-J50</f>
        <v>20700882.1743235</v>
      </c>
      <c r="I50" s="8" t="n">
        <f aca="false">G50-K50</f>
        <v>19852704.0632589</v>
      </c>
      <c r="J50" s="161" t="n">
        <f aca="false">low_v2_m!J38</f>
        <v>633895.41436499</v>
      </c>
      <c r="K50" s="161" t="n">
        <f aca="false">low_v2_m!K38</f>
        <v>614878.55193404</v>
      </c>
      <c r="L50" s="8" t="n">
        <f aca="false">H50-I50</f>
        <v>848178.111064561</v>
      </c>
      <c r="M50" s="8" t="n">
        <f aca="false">J50-K50</f>
        <v>19016.8624309498</v>
      </c>
      <c r="N50" s="161" t="n">
        <f aca="false">SUM(low_v5_m!C38:J38)</f>
        <v>4082275.34568223</v>
      </c>
      <c r="O50" s="5"/>
      <c r="P50" s="5"/>
      <c r="Q50" s="8" t="n">
        <f aca="false">I50*5.5017049523</f>
        <v>109223720.261378</v>
      </c>
      <c r="R50" s="8"/>
      <c r="S50" s="8"/>
      <c r="T50" s="5"/>
      <c r="U50" s="5"/>
      <c r="V50" s="8" t="n">
        <f aca="false">K50*5.5017049523</f>
        <v>3382880.37423856</v>
      </c>
      <c r="W50" s="8" t="n">
        <f aca="false">M50*5.5017049523</f>
        <v>104625.166213564</v>
      </c>
      <c r="X50" s="8" t="n">
        <f aca="false">N50*5.1890047538+L50*5.5017049523</f>
        <v>25849371.889142</v>
      </c>
      <c r="Y50" s="8" t="n">
        <f aca="false">N50*5.1890047538</f>
        <v>21182946.1750656</v>
      </c>
      <c r="Z50" s="8" t="n">
        <f aca="false">L50*5.5017049523</f>
        <v>4666425.71407635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low_v2_m!D39+temporary_pension_bonus_low!B39</f>
        <v>22909228.6434106</v>
      </c>
      <c r="G51" s="163" t="n">
        <f aca="false">low_v2_m!E39+temporary_pension_bonus_low!B39</f>
        <v>21976742.5531536</v>
      </c>
      <c r="H51" s="67" t="n">
        <f aca="false">F51-J51</f>
        <v>22203245.8024675</v>
      </c>
      <c r="I51" s="67" t="n">
        <f aca="false">G51-K51</f>
        <v>21291939.1974387</v>
      </c>
      <c r="J51" s="163" t="n">
        <f aca="false">low_v2_m!J39</f>
        <v>705982.840943118</v>
      </c>
      <c r="K51" s="163" t="n">
        <f aca="false">low_v2_m!K39</f>
        <v>684803.355714825</v>
      </c>
      <c r="L51" s="67" t="n">
        <f aca="false">H51-I51</f>
        <v>911306.605028741</v>
      </c>
      <c r="M51" s="67" t="n">
        <f aca="false">J51-K51</f>
        <v>21179.4852282936</v>
      </c>
      <c r="N51" s="163" t="n">
        <f aca="false">SUM(low_v5_m!C39:J39)</f>
        <v>3686001.76725108</v>
      </c>
      <c r="O51" s="7"/>
      <c r="P51" s="7"/>
      <c r="Q51" s="67" t="n">
        <f aca="false">I51*5.5017049523</f>
        <v>117141967.326619</v>
      </c>
      <c r="R51" s="67"/>
      <c r="S51" s="67"/>
      <c r="T51" s="7"/>
      <c r="U51" s="7"/>
      <c r="V51" s="67" t="n">
        <f aca="false">K51*5.5017049523</f>
        <v>3767586.01348791</v>
      </c>
      <c r="W51" s="67" t="n">
        <f aca="false">M51*5.5017049523</f>
        <v>116523.278767667</v>
      </c>
      <c r="X51" s="67" t="n">
        <f aca="false">N51*5.1890047538+L51*5.5017049523</f>
        <v>24140420.7547314</v>
      </c>
      <c r="Y51" s="67" t="n">
        <f aca="false">N51*5.1890047538</f>
        <v>19126680.6927811</v>
      </c>
      <c r="Z51" s="67" t="n">
        <f aca="false">L51*5.5017049523</f>
        <v>5013740.06195033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low_v2_m!D40+temporary_pension_bonus_low!B40</f>
        <v>22075454.2835428</v>
      </c>
      <c r="G52" s="163" t="n">
        <f aca="false">low_v2_m!E40+temporary_pension_bonus_low!B40</f>
        <v>21175273.4200163</v>
      </c>
      <c r="H52" s="67" t="n">
        <f aca="false">F52-J52</f>
        <v>21370462.9913644</v>
      </c>
      <c r="I52" s="67" t="n">
        <f aca="false">G52-K52</f>
        <v>20491431.8666032</v>
      </c>
      <c r="J52" s="163" t="n">
        <f aca="false">low_v2_m!J40</f>
        <v>704991.292178433</v>
      </c>
      <c r="K52" s="163" t="n">
        <f aca="false">low_v2_m!K40</f>
        <v>683841.55341308</v>
      </c>
      <c r="L52" s="67" t="n">
        <f aca="false">H52-I52</f>
        <v>879031.124761187</v>
      </c>
      <c r="M52" s="67" t="n">
        <f aca="false">J52-K52</f>
        <v>21149.7387653531</v>
      </c>
      <c r="N52" s="163" t="n">
        <f aca="false">SUM(low_v5_m!C40:J40)</f>
        <v>3472086.48451939</v>
      </c>
      <c r="O52" s="7"/>
      <c r="P52" s="7"/>
      <c r="Q52" s="67" t="n">
        <f aca="false">I52*5.5017049523</f>
        <v>112737812.180209</v>
      </c>
      <c r="R52" s="67"/>
      <c r="S52" s="67"/>
      <c r="T52" s="7"/>
      <c r="U52" s="7"/>
      <c r="V52" s="67" t="n">
        <f aca="false">K52*5.5017049523</f>
        <v>3762294.46100127</v>
      </c>
      <c r="W52" s="67" t="n">
        <f aca="false">M52*5.5017049523</f>
        <v>116359.622505194</v>
      </c>
      <c r="X52" s="67" t="n">
        <f aca="false">N52*5.1890047538+L52*5.5017049523</f>
        <v>22852843.1661003</v>
      </c>
      <c r="Y52" s="67" t="n">
        <f aca="false">N52*5.1890047538</f>
        <v>18016673.2737759</v>
      </c>
      <c r="Z52" s="67" t="n">
        <f aca="false">L52*5.5017049523</f>
        <v>4836169.89232446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low_v2_m!D41+temporary_pension_bonus_low!B41</f>
        <v>23430322.5667543</v>
      </c>
      <c r="G53" s="163" t="n">
        <f aca="false">low_v2_m!E41+temporary_pension_bonus_low!B41</f>
        <v>22474141.5704437</v>
      </c>
      <c r="H53" s="67" t="n">
        <f aca="false">F53-J53</f>
        <v>22620915.0472537</v>
      </c>
      <c r="I53" s="67" t="n">
        <f aca="false">G53-K53</f>
        <v>21689016.2765281</v>
      </c>
      <c r="J53" s="163" t="n">
        <f aca="false">low_v2_m!J41</f>
        <v>809407.519500557</v>
      </c>
      <c r="K53" s="163" t="n">
        <f aca="false">low_v2_m!K41</f>
        <v>785125.29391554</v>
      </c>
      <c r="L53" s="67" t="n">
        <f aca="false">H53-I53</f>
        <v>931898.770725589</v>
      </c>
      <c r="M53" s="67" t="n">
        <f aca="false">J53-K53</f>
        <v>24282.2255850169</v>
      </c>
      <c r="N53" s="163" t="n">
        <f aca="false">SUM(low_v5_m!C41:J41)</f>
        <v>3716971.65198209</v>
      </c>
      <c r="O53" s="7"/>
      <c r="P53" s="7"/>
      <c r="Q53" s="67" t="n">
        <f aca="false">I53*5.5017049523</f>
        <v>119326568.25909</v>
      </c>
      <c r="R53" s="67"/>
      <c r="S53" s="67"/>
      <c r="T53" s="7"/>
      <c r="U53" s="7"/>
      <c r="V53" s="67" t="n">
        <f aca="false">K53*5.5017049523</f>
        <v>4319527.71771112</v>
      </c>
      <c r="W53" s="67" t="n">
        <f aca="false">M53*5.5017049523</f>
        <v>133593.640753953</v>
      </c>
      <c r="X53" s="67" t="n">
        <f aca="false">N53*5.1890047538+L53*5.5017049523</f>
        <v>24414415.6538181</v>
      </c>
      <c r="Y53" s="67" t="n">
        <f aca="false">N53*5.1890047538</f>
        <v>19287383.5718749</v>
      </c>
      <c r="Z53" s="67" t="n">
        <f aca="false">L53*5.5017049523</f>
        <v>5127032.08194326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low_v2_m!D42+temporary_pension_bonus_low!B42</f>
        <v>22631371.1594079</v>
      </c>
      <c r="G54" s="161" t="n">
        <f aca="false">low_v2_m!E42+temporary_pension_bonus_low!B42</f>
        <v>21706367.1784945</v>
      </c>
      <c r="H54" s="8" t="n">
        <f aca="false">F54-J54</f>
        <v>21794366.7528097</v>
      </c>
      <c r="I54" s="8" t="n">
        <f aca="false">G54-K54</f>
        <v>20894472.9040942</v>
      </c>
      <c r="J54" s="161" t="n">
        <f aca="false">low_v2_m!J42</f>
        <v>837004.406598211</v>
      </c>
      <c r="K54" s="161" t="n">
        <f aca="false">low_v2_m!K42</f>
        <v>811894.274400264</v>
      </c>
      <c r="L54" s="8" t="n">
        <f aca="false">H54-I54</f>
        <v>899893.848715518</v>
      </c>
      <c r="M54" s="8" t="n">
        <f aca="false">J54-K54</f>
        <v>25110.1321979464</v>
      </c>
      <c r="N54" s="161" t="n">
        <f aca="false">SUM(low_v5_m!C42:J42)</f>
        <v>4228626.45896224</v>
      </c>
      <c r="O54" s="5"/>
      <c r="P54" s="5"/>
      <c r="Q54" s="8" t="n">
        <f aca="false">I54*5.5017049523</f>
        <v>114955225.052153</v>
      </c>
      <c r="R54" s="8"/>
      <c r="S54" s="8"/>
      <c r="T54" s="5"/>
      <c r="U54" s="5"/>
      <c r="V54" s="8" t="n">
        <f aca="false">K54*5.5017049523</f>
        <v>4466802.75021195</v>
      </c>
      <c r="W54" s="8" t="n">
        <f aca="false">M54*5.5017049523</f>
        <v>138148.53866635</v>
      </c>
      <c r="X54" s="8" t="n">
        <f aca="false">N54*5.1890047538+L54*5.5017049523</f>
        <v>26893313.241622</v>
      </c>
      <c r="Y54" s="8" t="n">
        <f aca="false">N54*5.1890047538</f>
        <v>21942362.7975995</v>
      </c>
      <c r="Z54" s="8" t="n">
        <f aca="false">L54*5.5017049523</f>
        <v>4950950.44402247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low_v2_m!D43+temporary_pension_bonus_low!B43</f>
        <v>24040228.1841356</v>
      </c>
      <c r="G55" s="163" t="n">
        <f aca="false">low_v2_m!E43+temporary_pension_bonus_low!B43</f>
        <v>23056185.6280965</v>
      </c>
      <c r="H55" s="67" t="n">
        <f aca="false">F55-J55</f>
        <v>23048966.543025</v>
      </c>
      <c r="I55" s="67" t="n">
        <f aca="false">G55-K55</f>
        <v>22094661.8362191</v>
      </c>
      <c r="J55" s="163" t="n">
        <f aca="false">low_v2_m!J43</f>
        <v>991261.641110661</v>
      </c>
      <c r="K55" s="163" t="n">
        <f aca="false">low_v2_m!K43</f>
        <v>961523.791877341</v>
      </c>
      <c r="L55" s="67" t="n">
        <f aca="false">H55-I55</f>
        <v>954304.706805851</v>
      </c>
      <c r="M55" s="67" t="n">
        <f aca="false">J55-K55</f>
        <v>29737.8492333196</v>
      </c>
      <c r="N55" s="163" t="n">
        <f aca="false">SUM(low_v5_m!C43:J43)</f>
        <v>3799011.5808308</v>
      </c>
      <c r="O55" s="7"/>
      <c r="P55" s="7"/>
      <c r="Q55" s="67" t="n">
        <f aca="false">I55*5.5017049523</f>
        <v>121558310.443721</v>
      </c>
      <c r="R55" s="67"/>
      <c r="S55" s="67"/>
      <c r="T55" s="7"/>
      <c r="U55" s="7"/>
      <c r="V55" s="67" t="n">
        <f aca="false">K55*5.5017049523</f>
        <v>5290020.20752584</v>
      </c>
      <c r="W55" s="67" t="n">
        <f aca="false">M55*5.5017049523</f>
        <v>163608.872397705</v>
      </c>
      <c r="X55" s="67" t="n">
        <f aca="false">N55*5.1890047538+L55*5.5017049523</f>
        <v>24963392.0841092</v>
      </c>
      <c r="Y55" s="67" t="n">
        <f aca="false">N55*5.1890047538</f>
        <v>19713089.1526722</v>
      </c>
      <c r="Z55" s="67" t="n">
        <f aca="false">L55*5.5017049523</f>
        <v>5250302.93143695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low_v2_m!D44+temporary_pension_bonus_low!B44</f>
        <v>23169675.0660582</v>
      </c>
      <c r="G56" s="163" t="n">
        <f aca="false">low_v2_m!E44+temporary_pension_bonus_low!B44</f>
        <v>22220416.1500478</v>
      </c>
      <c r="H56" s="67" t="n">
        <f aca="false">F56-J56</f>
        <v>22194277.7822374</v>
      </c>
      <c r="I56" s="67" t="n">
        <f aca="false">G56-K56</f>
        <v>21274280.7847416</v>
      </c>
      <c r="J56" s="163" t="n">
        <f aca="false">low_v2_m!J44</f>
        <v>975397.283820803</v>
      </c>
      <c r="K56" s="163" t="n">
        <f aca="false">low_v2_m!K44</f>
        <v>946135.365306179</v>
      </c>
      <c r="L56" s="67" t="n">
        <f aca="false">H56-I56</f>
        <v>919996.997495793</v>
      </c>
      <c r="M56" s="67" t="n">
        <f aca="false">J56-K56</f>
        <v>29261.918514624</v>
      </c>
      <c r="N56" s="163" t="n">
        <f aca="false">SUM(low_v5_m!C44:J44)</f>
        <v>3636079.98827839</v>
      </c>
      <c r="O56" s="7"/>
      <c r="P56" s="7"/>
      <c r="Q56" s="67" t="n">
        <f aca="false">I56*5.5017049523</f>
        <v>117044815.950034</v>
      </c>
      <c r="R56" s="67"/>
      <c r="S56" s="67"/>
      <c r="T56" s="7"/>
      <c r="U56" s="7"/>
      <c r="V56" s="67" t="n">
        <f aca="false">K56*5.5017049523</f>
        <v>5205357.62485117</v>
      </c>
      <c r="W56" s="67" t="n">
        <f aca="false">M56*5.5017049523</f>
        <v>160990.442005706</v>
      </c>
      <c r="X56" s="67" t="n">
        <f aca="false">N56*5.1890047538+L56*5.5017049523</f>
        <v>23929188.3815973</v>
      </c>
      <c r="Y56" s="67" t="n">
        <f aca="false">N56*5.1890047538</f>
        <v>18867636.3443736</v>
      </c>
      <c r="Z56" s="67" t="n">
        <f aca="false">L56*5.5017049523</f>
        <v>5061552.03722373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low_v2_m!D45+temporary_pension_bonus_low!B45</f>
        <v>24536127.2424809</v>
      </c>
      <c r="G57" s="163" t="n">
        <f aca="false">low_v2_m!E45+temporary_pension_bonus_low!B45</f>
        <v>23529945.5539559</v>
      </c>
      <c r="H57" s="67" t="n">
        <f aca="false">F57-J57</f>
        <v>23412544.9220282</v>
      </c>
      <c r="I57" s="67" t="n">
        <f aca="false">G57-K57</f>
        <v>22440070.7031168</v>
      </c>
      <c r="J57" s="163" t="n">
        <f aca="false">low_v2_m!J45</f>
        <v>1123582.32045268</v>
      </c>
      <c r="K57" s="163" t="n">
        <f aca="false">low_v2_m!K45</f>
        <v>1089874.8508391</v>
      </c>
      <c r="L57" s="67" t="n">
        <f aca="false">H57-I57</f>
        <v>972474.21891138</v>
      </c>
      <c r="M57" s="67" t="n">
        <f aca="false">J57-K57</f>
        <v>33707.4696135807</v>
      </c>
      <c r="N57" s="163" t="n">
        <f aca="false">SUM(low_v5_m!C45:J45)</f>
        <v>3842842.84235089</v>
      </c>
      <c r="O57" s="7"/>
      <c r="P57" s="7"/>
      <c r="Q57" s="67" t="n">
        <f aca="false">I57*5.5017049523</f>
        <v>123458648.1173</v>
      </c>
      <c r="R57" s="67"/>
      <c r="S57" s="67"/>
      <c r="T57" s="7"/>
      <c r="U57" s="7"/>
      <c r="V57" s="67" t="n">
        <f aca="false">K57*5.5017049523</f>
        <v>5996169.8642487</v>
      </c>
      <c r="W57" s="67" t="n">
        <f aca="false">M57*5.5017049523</f>
        <v>185448.552502539</v>
      </c>
      <c r="X57" s="67" t="n">
        <f aca="false">N57*5.1890047538+L57*5.5017049523</f>
        <v>25290796.0032339</v>
      </c>
      <c r="Y57" s="67" t="n">
        <f aca="false">N57*5.1890047538</f>
        <v>19940529.7770651</v>
      </c>
      <c r="Z57" s="67" t="n">
        <f aca="false">L57*5.5017049523</f>
        <v>5350266.22616881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low_v2_m!D46+temporary_pension_bonus_low!B46</f>
        <v>23906373.858197</v>
      </c>
      <c r="G58" s="161" t="n">
        <f aca="false">low_v2_m!E46+temporary_pension_bonus_low!B46</f>
        <v>22924886.3678489</v>
      </c>
      <c r="H58" s="8" t="n">
        <f aca="false">F58-J58</f>
        <v>22705969.8168386</v>
      </c>
      <c r="I58" s="8" t="n">
        <f aca="false">G58-K58</f>
        <v>21760494.4477313</v>
      </c>
      <c r="J58" s="161" t="n">
        <f aca="false">low_v2_m!J46</f>
        <v>1200404.04135834</v>
      </c>
      <c r="K58" s="161" t="n">
        <f aca="false">low_v2_m!K46</f>
        <v>1164391.92011759</v>
      </c>
      <c r="L58" s="8" t="n">
        <f aca="false">H58-I58</f>
        <v>945475.369107328</v>
      </c>
      <c r="M58" s="8" t="n">
        <f aca="false">J58-K58</f>
        <v>36012.1212407502</v>
      </c>
      <c r="N58" s="161" t="n">
        <f aca="false">SUM(low_v5_m!C46:J46)</f>
        <v>4487618.80229995</v>
      </c>
      <c r="O58" s="5"/>
      <c r="P58" s="5"/>
      <c r="Q58" s="8" t="n">
        <f aca="false">I58*5.5017049523</f>
        <v>119719820.06758</v>
      </c>
      <c r="R58" s="8"/>
      <c r="S58" s="8"/>
      <c r="T58" s="5"/>
      <c r="U58" s="5"/>
      <c r="V58" s="8" t="n">
        <f aca="false">K58*5.5017049523</f>
        <v>6406140.79332904</v>
      </c>
      <c r="W58" s="8" t="n">
        <f aca="false">M58*5.5017049523</f>
        <v>198128.065773063</v>
      </c>
      <c r="X58" s="8" t="n">
        <f aca="false">N58*5.1890047538+L58*5.5017049523</f>
        <v>28488001.8188722</v>
      </c>
      <c r="Y58" s="8" t="n">
        <f aca="false">N58*5.1890047538</f>
        <v>23286275.2983767</v>
      </c>
      <c r="Z58" s="8" t="n">
        <f aca="false">L58*5.5017049523</f>
        <v>5201726.52049546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low_v2_m!D47+temporary_pension_bonus_low!B47</f>
        <v>25439286.5536923</v>
      </c>
      <c r="G59" s="163" t="n">
        <f aca="false">low_v2_m!E47+temporary_pension_bonus_low!B47</f>
        <v>24394249.0284098</v>
      </c>
      <c r="H59" s="67" t="n">
        <f aca="false">F59-J59</f>
        <v>24067211.8737182</v>
      </c>
      <c r="I59" s="67" t="n">
        <f aca="false">G59-K59</f>
        <v>23063336.5888349</v>
      </c>
      <c r="J59" s="163" t="n">
        <f aca="false">low_v2_m!J47</f>
        <v>1372074.67997413</v>
      </c>
      <c r="K59" s="163" t="n">
        <f aca="false">low_v2_m!K47</f>
        <v>1330912.43957491</v>
      </c>
      <c r="L59" s="67" t="n">
        <f aca="false">H59-I59</f>
        <v>1003875.28488334</v>
      </c>
      <c r="M59" s="67" t="n">
        <f aca="false">J59-K59</f>
        <v>41162.240399224</v>
      </c>
      <c r="N59" s="163" t="n">
        <f aca="false">SUM(low_v5_m!C47:J47)</f>
        <v>3963430.32223072</v>
      </c>
      <c r="O59" s="7"/>
      <c r="P59" s="7"/>
      <c r="Q59" s="67" t="n">
        <f aca="false">I59*5.5017049523</f>
        <v>126887673.127355</v>
      </c>
      <c r="R59" s="67"/>
      <c r="S59" s="67"/>
      <c r="T59" s="7"/>
      <c r="U59" s="7"/>
      <c r="V59" s="67" t="n">
        <f aca="false">K59*5.5017049523</f>
        <v>7322287.55988695</v>
      </c>
      <c r="W59" s="67" t="n">
        <f aca="false">M59*5.5017049523</f>
        <v>226462.501852174</v>
      </c>
      <c r="X59" s="67" t="n">
        <f aca="false">N59*5.1890047538+L59*5.5017049523</f>
        <v>26089284.4097445</v>
      </c>
      <c r="Y59" s="67" t="n">
        <f aca="false">N59*5.1890047538</f>
        <v>20566258.7834103</v>
      </c>
      <c r="Z59" s="67" t="n">
        <f aca="false">L59*5.5017049523</f>
        <v>5523025.62633426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low_v2_m!D48+temporary_pension_bonus_low!B48</f>
        <v>24777578.7080257</v>
      </c>
      <c r="G60" s="163" t="n">
        <f aca="false">low_v2_m!E48+temporary_pension_bonus_low!B48</f>
        <v>23759159.5525506</v>
      </c>
      <c r="H60" s="67" t="n">
        <f aca="false">F60-J60</f>
        <v>23362027.3221555</v>
      </c>
      <c r="I60" s="67" t="n">
        <f aca="false">G60-K60</f>
        <v>22386074.7082565</v>
      </c>
      <c r="J60" s="163" t="n">
        <f aca="false">low_v2_m!J48</f>
        <v>1415551.38587019</v>
      </c>
      <c r="K60" s="163" t="n">
        <f aca="false">low_v2_m!K48</f>
        <v>1373084.84429409</v>
      </c>
      <c r="L60" s="67" t="n">
        <f aca="false">H60-I60</f>
        <v>975952.613898989</v>
      </c>
      <c r="M60" s="67" t="n">
        <f aca="false">J60-K60</f>
        <v>42466.5415761056</v>
      </c>
      <c r="N60" s="163" t="n">
        <f aca="false">SUM(low_v5_m!C48:J48)</f>
        <v>3739902.22415842</v>
      </c>
      <c r="O60" s="7"/>
      <c r="P60" s="7"/>
      <c r="Q60" s="67" t="n">
        <f aca="false">I60*5.5017049523</f>
        <v>123161578.084973</v>
      </c>
      <c r="R60" s="67"/>
      <c r="S60" s="67"/>
      <c r="T60" s="7"/>
      <c r="U60" s="7"/>
      <c r="V60" s="67" t="n">
        <f aca="false">K60*5.5017049523</f>
        <v>7554307.68778085</v>
      </c>
      <c r="W60" s="67" t="n">
        <f aca="false">M60*5.5017049523</f>
        <v>233638.382096314</v>
      </c>
      <c r="X60" s="67" t="n">
        <f aca="false">N60*5.1890047538+L60*5.5017049523</f>
        <v>24775773.7490034</v>
      </c>
      <c r="Y60" s="67" t="n">
        <f aca="false">N60*5.1890047538</f>
        <v>19406370.4199052</v>
      </c>
      <c r="Z60" s="67" t="n">
        <f aca="false">L60*5.5017049523</f>
        <v>5369403.3290982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low_v2_m!D49+temporary_pension_bonus_low!B49</f>
        <v>26063940.2246184</v>
      </c>
      <c r="G61" s="163" t="n">
        <f aca="false">low_v2_m!E49+temporary_pension_bonus_low!B49</f>
        <v>24992550.9388189</v>
      </c>
      <c r="H61" s="67" t="n">
        <f aca="false">F61-J61</f>
        <v>24521642.3820154</v>
      </c>
      <c r="I61" s="67" t="n">
        <f aca="false">G61-K61</f>
        <v>23496522.031494</v>
      </c>
      <c r="J61" s="163" t="n">
        <f aca="false">low_v2_m!J49</f>
        <v>1542297.84260298</v>
      </c>
      <c r="K61" s="163" t="n">
        <f aca="false">low_v2_m!K49</f>
        <v>1496028.90732489</v>
      </c>
      <c r="L61" s="67" t="n">
        <f aca="false">H61-I61</f>
        <v>1025120.35052142</v>
      </c>
      <c r="M61" s="67" t="n">
        <f aca="false">J61-K61</f>
        <v>46268.9352780893</v>
      </c>
      <c r="N61" s="163" t="n">
        <f aca="false">SUM(low_v5_m!C49:J49)</f>
        <v>3968724.04908425</v>
      </c>
      <c r="O61" s="7"/>
      <c r="P61" s="7"/>
      <c r="Q61" s="67" t="n">
        <f aca="false">I61*5.5017049523</f>
        <v>129270931.622497</v>
      </c>
      <c r="R61" s="67"/>
      <c r="S61" s="67"/>
      <c r="T61" s="7"/>
      <c r="U61" s="7"/>
      <c r="V61" s="67" t="n">
        <f aca="false">K61*5.5017049523</f>
        <v>8230709.64821331</v>
      </c>
      <c r="W61" s="67" t="n">
        <f aca="false">M61*5.5017049523</f>
        <v>254558.030357112</v>
      </c>
      <c r="X61" s="67" t="n">
        <f aca="false">N61*5.1890047538+L61*5.5017049523</f>
        <v>26233637.6663857</v>
      </c>
      <c r="Y61" s="67" t="n">
        <f aca="false">N61*5.1890047538</f>
        <v>20593727.9572185</v>
      </c>
      <c r="Z61" s="67" t="n">
        <f aca="false">L61*5.5017049523</f>
        <v>5639909.7091672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low_v2_m!D50+temporary_pension_bonus_low!B50</f>
        <v>25518108.4457741</v>
      </c>
      <c r="G62" s="161" t="n">
        <f aca="false">low_v2_m!E50+temporary_pension_bonus_low!B50</f>
        <v>24469320.3711136</v>
      </c>
      <c r="H62" s="8" t="n">
        <f aca="false">F62-J62</f>
        <v>23983379.4062668</v>
      </c>
      <c r="I62" s="8" t="n">
        <f aca="false">G62-K62</f>
        <v>22980633.2027916</v>
      </c>
      <c r="J62" s="161" t="n">
        <f aca="false">low_v2_m!J50</f>
        <v>1534729.03950726</v>
      </c>
      <c r="K62" s="161" t="n">
        <f aca="false">low_v2_m!K50</f>
        <v>1488687.16832204</v>
      </c>
      <c r="L62" s="8" t="n">
        <f aca="false">H62-I62</f>
        <v>1002746.20347529</v>
      </c>
      <c r="M62" s="8" t="n">
        <f aca="false">J62-K62</f>
        <v>46041.8711852175</v>
      </c>
      <c r="N62" s="161" t="n">
        <f aca="false">SUM(low_v5_m!C50:J50)</f>
        <v>4661373.76644112</v>
      </c>
      <c r="O62" s="5"/>
      <c r="P62" s="5"/>
      <c r="Q62" s="8" t="n">
        <f aca="false">I62*5.5017049523</f>
        <v>126432663.498788</v>
      </c>
      <c r="R62" s="8"/>
      <c r="S62" s="8"/>
      <c r="T62" s="5"/>
      <c r="U62" s="5"/>
      <c r="V62" s="8" t="n">
        <f aca="false">K62*5.5017049523</f>
        <v>8190317.56638284</v>
      </c>
      <c r="W62" s="8" t="n">
        <f aca="false">M62*5.5017049523</f>
        <v>253308.79071287</v>
      </c>
      <c r="X62" s="8" t="n">
        <f aca="false">N62*5.1890047538+L62*5.5017049523</f>
        <v>29704704.3868616</v>
      </c>
      <c r="Y62" s="8" t="n">
        <f aca="false">N62*5.1890047538</f>
        <v>24187890.6333016</v>
      </c>
      <c r="Z62" s="8" t="n">
        <f aca="false">L62*5.5017049523</f>
        <v>5516813.75356002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low_v2_m!D51+temporary_pension_bonus_low!B51</f>
        <v>26547032.8810065</v>
      </c>
      <c r="G63" s="163" t="n">
        <f aca="false">low_v2_m!E51+temporary_pension_bonus_low!B51</f>
        <v>25455133.2397796</v>
      </c>
      <c r="H63" s="67" t="n">
        <f aca="false">F63-J63</f>
        <v>24892343.4046906</v>
      </c>
      <c r="I63" s="67" t="n">
        <f aca="false">G63-K63</f>
        <v>23850084.4477532</v>
      </c>
      <c r="J63" s="163" t="n">
        <f aca="false">low_v2_m!J51</f>
        <v>1654689.4763159</v>
      </c>
      <c r="K63" s="163" t="n">
        <f aca="false">low_v2_m!K51</f>
        <v>1605048.79202642</v>
      </c>
      <c r="L63" s="67" t="n">
        <f aca="false">H63-I63</f>
        <v>1042258.95693733</v>
      </c>
      <c r="M63" s="67" t="n">
        <f aca="false">J63-K63</f>
        <v>49640.6842894768</v>
      </c>
      <c r="N63" s="163" t="n">
        <f aca="false">SUM(low_v5_m!C51:J51)</f>
        <v>4102367.58352998</v>
      </c>
      <c r="O63" s="7"/>
      <c r="P63" s="7"/>
      <c r="Q63" s="67" t="n">
        <f aca="false">I63*5.5017049523</f>
        <v>131216127.718977</v>
      </c>
      <c r="R63" s="67"/>
      <c r="S63" s="67"/>
      <c r="T63" s="7"/>
      <c r="U63" s="7"/>
      <c r="V63" s="67" t="n">
        <f aca="false">K63*5.5017049523</f>
        <v>8830504.88777488</v>
      </c>
      <c r="W63" s="67" t="n">
        <f aca="false">M63*5.5017049523</f>
        <v>273108.398590975</v>
      </c>
      <c r="X63" s="67" t="n">
        <f aca="false">N63*5.1890047538+L63*5.5017049523</f>
        <v>27021406.1577332</v>
      </c>
      <c r="Y63" s="67" t="n">
        <f aca="false">N63*5.1890047538</f>
        <v>21287204.8927721</v>
      </c>
      <c r="Z63" s="67" t="n">
        <f aca="false">L63*5.5017049523</f>
        <v>5734201.26496115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low_v2_m!D52+temporary_pension_bonus_low!B52</f>
        <v>26113676.0361635</v>
      </c>
      <c r="G64" s="163" t="n">
        <f aca="false">low_v2_m!E52+temporary_pension_bonus_low!B52</f>
        <v>25038687.7890973</v>
      </c>
      <c r="H64" s="67" t="n">
        <f aca="false">F64-J64</f>
        <v>24401435.1073724</v>
      </c>
      <c r="I64" s="67" t="n">
        <f aca="false">G64-K64</f>
        <v>23377814.08817</v>
      </c>
      <c r="J64" s="163" t="n">
        <f aca="false">low_v2_m!J52</f>
        <v>1712240.92879108</v>
      </c>
      <c r="K64" s="163" t="n">
        <f aca="false">low_v2_m!K52</f>
        <v>1660873.70092735</v>
      </c>
      <c r="L64" s="67" t="n">
        <f aca="false">H64-I64</f>
        <v>1023621.01920244</v>
      </c>
      <c r="M64" s="67" t="n">
        <f aca="false">J64-K64</f>
        <v>51367.2278637323</v>
      </c>
      <c r="N64" s="163" t="n">
        <f aca="false">SUM(low_v5_m!C52:J52)</f>
        <v>3942130.55259231</v>
      </c>
      <c r="O64" s="7"/>
      <c r="P64" s="7"/>
      <c r="Q64" s="67" t="n">
        <f aca="false">I64*5.5017049523</f>
        <v>128617835.542834</v>
      </c>
      <c r="R64" s="67"/>
      <c r="S64" s="67"/>
      <c r="T64" s="7"/>
      <c r="U64" s="7"/>
      <c r="V64" s="67" t="n">
        <f aca="false">K64*5.5017049523</f>
        <v>9137637.06553681</v>
      </c>
      <c r="W64" s="67" t="n">
        <f aca="false">M64*5.5017049523</f>
        <v>282607.331923818</v>
      </c>
      <c r="X64" s="67" t="n">
        <f aca="false">N64*5.1890047538+L64*5.5017049523</f>
        <v>26087395.0081262</v>
      </c>
      <c r="Y64" s="67" t="n">
        <f aca="false">N64*5.1890047538</f>
        <v>20455734.1775017</v>
      </c>
      <c r="Z64" s="67" t="n">
        <f aca="false">L64*5.5017049523</f>
        <v>5631660.83062446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low_v2_m!D53+temporary_pension_bonus_low!B53</f>
        <v>26995130.3219347</v>
      </c>
      <c r="G65" s="163" t="n">
        <f aca="false">low_v2_m!E53+temporary_pension_bonus_low!B53</f>
        <v>25883474.3143765</v>
      </c>
      <c r="H65" s="67" t="n">
        <f aca="false">F65-J65</f>
        <v>25132082.8574668</v>
      </c>
      <c r="I65" s="67" t="n">
        <f aca="false">G65-K65</f>
        <v>24076318.2738426</v>
      </c>
      <c r="J65" s="163" t="n">
        <f aca="false">low_v2_m!J53</f>
        <v>1863047.4644679</v>
      </c>
      <c r="K65" s="163" t="n">
        <f aca="false">low_v2_m!K53</f>
        <v>1807156.04053387</v>
      </c>
      <c r="L65" s="67" t="n">
        <f aca="false">H65-I65</f>
        <v>1055764.58362421</v>
      </c>
      <c r="M65" s="67" t="n">
        <f aca="false">J65-K65</f>
        <v>55891.4239340369</v>
      </c>
      <c r="N65" s="163" t="n">
        <f aca="false">SUM(low_v5_m!C53:J53)</f>
        <v>4102814.54152689</v>
      </c>
      <c r="O65" s="7"/>
      <c r="P65" s="7"/>
      <c r="Q65" s="67" t="n">
        <f aca="false">I65*5.5017049523</f>
        <v>132460799.480351</v>
      </c>
      <c r="R65" s="67"/>
      <c r="S65" s="67"/>
      <c r="T65" s="7"/>
      <c r="U65" s="7"/>
      <c r="V65" s="67" t="n">
        <f aca="false">K65*5.5017049523</f>
        <v>9942439.33778402</v>
      </c>
      <c r="W65" s="67" t="n">
        <f aca="false">M65*5.5017049523</f>
        <v>307498.123848989</v>
      </c>
      <c r="X65" s="67" t="n">
        <f aca="false">N65*5.1890047538+L65*5.5017049523</f>
        <v>27098029.3981311</v>
      </c>
      <c r="Y65" s="67" t="n">
        <f aca="false">N65*5.1890047538</f>
        <v>21289524.1599428</v>
      </c>
      <c r="Z65" s="67" t="n">
        <f aca="false">L65*5.5017049523</f>
        <v>5808505.23818829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low_v2_m!D54+temporary_pension_bonus_low!B54</f>
        <v>26737406.7449327</v>
      </c>
      <c r="G66" s="161" t="n">
        <f aca="false">low_v2_m!E54+temporary_pension_bonus_low!B54</f>
        <v>25635573.4320924</v>
      </c>
      <c r="H66" s="8" t="n">
        <f aca="false">F66-J66</f>
        <v>24815307.1802958</v>
      </c>
      <c r="I66" s="8" t="n">
        <f aca="false">G66-K66</f>
        <v>23771136.8543946</v>
      </c>
      <c r="J66" s="161" t="n">
        <f aca="false">low_v2_m!J54</f>
        <v>1922099.56463687</v>
      </c>
      <c r="K66" s="161" t="n">
        <f aca="false">low_v2_m!K54</f>
        <v>1864436.57769776</v>
      </c>
      <c r="L66" s="8" t="n">
        <f aca="false">H66-I66</f>
        <v>1044170.32590116</v>
      </c>
      <c r="M66" s="8" t="n">
        <f aca="false">J66-K66</f>
        <v>57662.9869391061</v>
      </c>
      <c r="N66" s="161" t="n">
        <f aca="false">SUM(low_v5_m!C54:J54)</f>
        <v>4871359.60033122</v>
      </c>
      <c r="O66" s="5"/>
      <c r="P66" s="5"/>
      <c r="Q66" s="8" t="n">
        <f aca="false">I66*5.5017049523</f>
        <v>130781781.353624</v>
      </c>
      <c r="R66" s="8"/>
      <c r="S66" s="8"/>
      <c r="T66" s="5"/>
      <c r="U66" s="5"/>
      <c r="V66" s="8" t="n">
        <f aca="false">K66*5.5017049523</f>
        <v>10257579.952769</v>
      </c>
      <c r="W66" s="8" t="n">
        <f aca="false">M66*5.5017049523</f>
        <v>317244.74080729</v>
      </c>
      <c r="X66" s="8" t="n">
        <f aca="false">N66*5.1890047538+L66*5.5017049523</f>
        <v>31022225.1766431</v>
      </c>
      <c r="Y66" s="8" t="n">
        <f aca="false">N66*5.1890047538</f>
        <v>25277508.1235879</v>
      </c>
      <c r="Z66" s="8" t="n">
        <f aca="false">L66*5.5017049523</f>
        <v>5744717.05305513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low_v2_m!D55+temporary_pension_bonus_low!B55</f>
        <v>27602034.3235815</v>
      </c>
      <c r="G67" s="163" t="n">
        <f aca="false">low_v2_m!E55+temporary_pension_bonus_low!B55</f>
        <v>26463125.2574842</v>
      </c>
      <c r="H67" s="67" t="n">
        <f aca="false">F67-J67</f>
        <v>25512173.1502623</v>
      </c>
      <c r="I67" s="67" t="n">
        <f aca="false">G67-K67</f>
        <v>24435959.9193645</v>
      </c>
      <c r="J67" s="163" t="n">
        <f aca="false">low_v2_m!J55</f>
        <v>2089861.17331926</v>
      </c>
      <c r="K67" s="163" t="n">
        <f aca="false">low_v2_m!K55</f>
        <v>2027165.33811968</v>
      </c>
      <c r="L67" s="67" t="n">
        <f aca="false">H67-I67</f>
        <v>1076213.23089772</v>
      </c>
      <c r="M67" s="67" t="n">
        <f aca="false">J67-K67</f>
        <v>62695.835199578</v>
      </c>
      <c r="N67" s="163" t="n">
        <f aca="false">SUM(low_v5_m!C55:J55)</f>
        <v>4139381.41926684</v>
      </c>
      <c r="O67" s="7"/>
      <c r="P67" s="7"/>
      <c r="Q67" s="67" t="n">
        <f aca="false">I67*5.5017049523</f>
        <v>134439441.702572</v>
      </c>
      <c r="R67" s="67"/>
      <c r="S67" s="67"/>
      <c r="T67" s="7"/>
      <c r="U67" s="7"/>
      <c r="V67" s="67" t="n">
        <f aca="false">K67*5.5017049523</f>
        <v>11152865.5798639</v>
      </c>
      <c r="W67" s="67" t="n">
        <f aca="false">M67*5.5017049523</f>
        <v>344933.987006103</v>
      </c>
      <c r="X67" s="67" t="n">
        <f aca="false">N67*5.1890047538+L67*5.5017049523</f>
        <v>27400277.5245278</v>
      </c>
      <c r="Y67" s="67" t="n">
        <f aca="false">N67*5.1890047538</f>
        <v>21479269.862367</v>
      </c>
      <c r="Z67" s="67" t="n">
        <f aca="false">L67*5.5017049523</f>
        <v>5921007.66216077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low_v2_m!D56+temporary_pension_bonus_low!B56</f>
        <v>27361520.1131022</v>
      </c>
      <c r="G68" s="163" t="n">
        <f aca="false">low_v2_m!E56+temporary_pension_bonus_low!B56</f>
        <v>26232031.1158332</v>
      </c>
      <c r="H68" s="67" t="n">
        <f aca="false">F68-J68</f>
        <v>25216627.0176197</v>
      </c>
      <c r="I68" s="67" t="n">
        <f aca="false">G68-K68</f>
        <v>24151484.8132152</v>
      </c>
      <c r="J68" s="163" t="n">
        <f aca="false">low_v2_m!J56</f>
        <v>2144893.09548248</v>
      </c>
      <c r="K68" s="163" t="n">
        <f aca="false">low_v2_m!K56</f>
        <v>2080546.302618</v>
      </c>
      <c r="L68" s="67" t="n">
        <f aca="false">H68-I68</f>
        <v>1065142.20440452</v>
      </c>
      <c r="M68" s="67" t="n">
        <f aca="false">J68-K68</f>
        <v>64346.7928644745</v>
      </c>
      <c r="N68" s="163" t="n">
        <f aca="false">SUM(low_v5_m!C56:J56)</f>
        <v>4006785.16378266</v>
      </c>
      <c r="O68" s="7"/>
      <c r="P68" s="7"/>
      <c r="Q68" s="67" t="n">
        <f aca="false">I68*5.5017049523</f>
        <v>132874343.602264</v>
      </c>
      <c r="R68" s="67"/>
      <c r="S68" s="67"/>
      <c r="T68" s="7"/>
      <c r="U68" s="7"/>
      <c r="V68" s="67" t="n">
        <f aca="false">K68*5.5017049523</f>
        <v>11446551.8966029</v>
      </c>
      <c r="W68" s="67" t="n">
        <f aca="false">M68*5.5017049523</f>
        <v>354017.068967101</v>
      </c>
      <c r="X68" s="67" t="n">
        <f aca="false">N68*5.1890047538+L68*5.5017049523</f>
        <v>26651325.4031996</v>
      </c>
      <c r="Y68" s="67" t="n">
        <f aca="false">N68*5.1890047538</f>
        <v>20791227.2623235</v>
      </c>
      <c r="Z68" s="67" t="n">
        <f aca="false">L68*5.5017049523</f>
        <v>5860098.14087608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low_v2_m!D57+temporary_pension_bonus_low!B57</f>
        <v>28021334.2626074</v>
      </c>
      <c r="G69" s="163" t="n">
        <f aca="false">low_v2_m!E57+temporary_pension_bonus_low!B57</f>
        <v>26864745.5134344</v>
      </c>
      <c r="H69" s="67" t="n">
        <f aca="false">F69-J69</f>
        <v>25731612.5315154</v>
      </c>
      <c r="I69" s="67" t="n">
        <f aca="false">G69-K69</f>
        <v>24643715.4342752</v>
      </c>
      <c r="J69" s="163" t="n">
        <f aca="false">low_v2_m!J57</f>
        <v>2289721.73109205</v>
      </c>
      <c r="K69" s="163" t="n">
        <f aca="false">low_v2_m!K57</f>
        <v>2221030.07915929</v>
      </c>
      <c r="L69" s="67" t="n">
        <f aca="false">H69-I69</f>
        <v>1087897.09724024</v>
      </c>
      <c r="M69" s="67" t="n">
        <f aca="false">J69-K69</f>
        <v>68691.651932762</v>
      </c>
      <c r="N69" s="163" t="n">
        <f aca="false">SUM(low_v5_m!C57:J57)</f>
        <v>4207202.78220836</v>
      </c>
      <c r="O69" s="7"/>
      <c r="P69" s="7"/>
      <c r="Q69" s="67" t="n">
        <f aca="false">I69*5.5017049523</f>
        <v>135582451.247824</v>
      </c>
      <c r="R69" s="67"/>
      <c r="S69" s="67"/>
      <c r="T69" s="7"/>
      <c r="U69" s="7"/>
      <c r="V69" s="67" t="n">
        <f aca="false">K69*5.5017049523</f>
        <v>12219452.1857179</v>
      </c>
      <c r="W69" s="67" t="n">
        <f aca="false">M69*5.5017049523</f>
        <v>377921.201620145</v>
      </c>
      <c r="X69" s="67" t="n">
        <f aca="false">N69*5.1890047538+L69*5.5017049523</f>
        <v>27816484.0845592</v>
      </c>
      <c r="Y69" s="67" t="n">
        <f aca="false">N69*5.1890047538</f>
        <v>21831195.2370798</v>
      </c>
      <c r="Z69" s="67" t="n">
        <f aca="false">L69*5.5017049523</f>
        <v>5985288.84747942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low_v2_m!D58+temporary_pension_bonus_low!B58</f>
        <v>27839438.575974</v>
      </c>
      <c r="G70" s="161" t="n">
        <f aca="false">low_v2_m!E58+temporary_pension_bonus_low!B58</f>
        <v>26689491.7163829</v>
      </c>
      <c r="H70" s="8" t="n">
        <f aca="false">F70-J70</f>
        <v>25474936.2875442</v>
      </c>
      <c r="I70" s="8" t="n">
        <f aca="false">G70-K70</f>
        <v>24395924.4966061</v>
      </c>
      <c r="J70" s="161" t="n">
        <f aca="false">low_v2_m!J58</f>
        <v>2364502.28842972</v>
      </c>
      <c r="K70" s="161" t="n">
        <f aca="false">low_v2_m!K58</f>
        <v>2293567.21977683</v>
      </c>
      <c r="L70" s="8" t="n">
        <f aca="false">H70-I70</f>
        <v>1079011.79093817</v>
      </c>
      <c r="M70" s="8" t="n">
        <f aca="false">J70-K70</f>
        <v>70935.0686528916</v>
      </c>
      <c r="N70" s="161" t="n">
        <f aca="false">SUM(low_v5_m!C58:J58)</f>
        <v>5010884.9732278</v>
      </c>
      <c r="O70" s="5"/>
      <c r="P70" s="5"/>
      <c r="Q70" s="8" t="n">
        <f aca="false">I70*5.5017049523</f>
        <v>134219178.618914</v>
      </c>
      <c r="R70" s="8"/>
      <c r="S70" s="8"/>
      <c r="T70" s="5"/>
      <c r="U70" s="5"/>
      <c r="V70" s="8" t="n">
        <f aca="false">K70*5.5017049523</f>
        <v>12618530.1314791</v>
      </c>
      <c r="W70" s="8" t="n">
        <f aca="false">M70*5.5017049523</f>
        <v>390263.818499354</v>
      </c>
      <c r="X70" s="8" t="n">
        <f aca="false">N70*5.1890047538+L70*5.5017049523</f>
        <v>31937910.4606187</v>
      </c>
      <c r="Y70" s="8" t="n">
        <f aca="false">N70*5.1890047538</f>
        <v>26001505.946824</v>
      </c>
      <c r="Z70" s="8" t="n">
        <f aca="false">L70*5.5017049523</f>
        <v>5936404.51379464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low_v2_m!D59+temporary_pension_bonus_low!B59</f>
        <v>28429045.5872656</v>
      </c>
      <c r="G71" s="163" t="n">
        <f aca="false">low_v2_m!E59+temporary_pension_bonus_low!B59</f>
        <v>27255793.4192649</v>
      </c>
      <c r="H71" s="67" t="n">
        <f aca="false">F71-J71</f>
        <v>25925539.2655604</v>
      </c>
      <c r="I71" s="67" t="n">
        <f aca="false">G71-K71</f>
        <v>24827392.2872108</v>
      </c>
      <c r="J71" s="163" t="n">
        <f aca="false">low_v2_m!J59</f>
        <v>2503506.32170519</v>
      </c>
      <c r="K71" s="163" t="n">
        <f aca="false">low_v2_m!K59</f>
        <v>2428401.13205403</v>
      </c>
      <c r="L71" s="67" t="n">
        <f aca="false">H71-I71</f>
        <v>1098146.97834956</v>
      </c>
      <c r="M71" s="67" t="n">
        <f aca="false">J71-K71</f>
        <v>75105.1896511554</v>
      </c>
      <c r="N71" s="163" t="n">
        <f aca="false">SUM(low_v5_m!C59:J59)</f>
        <v>4218408.04296953</v>
      </c>
      <c r="O71" s="7"/>
      <c r="P71" s="7"/>
      <c r="Q71" s="67" t="n">
        <f aca="false">I71*5.5017049523</f>
        <v>136592987.099243</v>
      </c>
      <c r="R71" s="67"/>
      <c r="S71" s="67"/>
      <c r="T71" s="7"/>
      <c r="U71" s="7"/>
      <c r="V71" s="67" t="n">
        <f aca="false">K71*5.5017049523</f>
        <v>13360346.5343926</v>
      </c>
      <c r="W71" s="67" t="n">
        <f aca="false">M71*5.5017049523</f>
        <v>413206.593847192</v>
      </c>
      <c r="X71" s="67" t="n">
        <f aca="false">N71*5.1890047538+L71*5.5017049523</f>
        <v>27931020.057576</v>
      </c>
      <c r="Y71" s="67" t="n">
        <f aca="false">N71*5.1890047538</f>
        <v>21889339.388437</v>
      </c>
      <c r="Z71" s="67" t="n">
        <f aca="false">L71*5.5017049523</f>
        <v>6041680.66913903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low_v2_m!D60+temporary_pension_bonus_low!B60</f>
        <v>28222459.4275409</v>
      </c>
      <c r="G72" s="163" t="n">
        <f aca="false">low_v2_m!E60+temporary_pension_bonus_low!B60</f>
        <v>27055582.2826864</v>
      </c>
      <c r="H72" s="67" t="n">
        <f aca="false">F72-J72</f>
        <v>25679601.2497419</v>
      </c>
      <c r="I72" s="67" t="n">
        <f aca="false">G72-K72</f>
        <v>24589009.8502214</v>
      </c>
      <c r="J72" s="163" t="n">
        <f aca="false">low_v2_m!J60</f>
        <v>2542858.17779896</v>
      </c>
      <c r="K72" s="163" t="n">
        <f aca="false">low_v2_m!K60</f>
        <v>2466572.43246499</v>
      </c>
      <c r="L72" s="67" t="n">
        <f aca="false">H72-I72</f>
        <v>1090591.39952049</v>
      </c>
      <c r="M72" s="67" t="n">
        <f aca="false">J72-K72</f>
        <v>76285.7453339691</v>
      </c>
      <c r="N72" s="163" t="n">
        <f aca="false">SUM(low_v5_m!C60:J60)</f>
        <v>4110691.75927579</v>
      </c>
      <c r="O72" s="7"/>
      <c r="P72" s="7"/>
      <c r="Q72" s="67" t="n">
        <f aca="false">I72*5.5017049523</f>
        <v>135281477.265117</v>
      </c>
      <c r="R72" s="67"/>
      <c r="S72" s="67"/>
      <c r="T72" s="7"/>
      <c r="U72" s="7"/>
      <c r="V72" s="67" t="n">
        <f aca="false">K72*5.5017049523</f>
        <v>13570353.7668993</v>
      </c>
      <c r="W72" s="67" t="n">
        <f aca="false">M72*5.5017049523</f>
        <v>419701.662893795</v>
      </c>
      <c r="X72" s="67" t="n">
        <f aca="false">N72*5.1890047538+L72*5.5017049523</f>
        <v>27330511.1839662</v>
      </c>
      <c r="Y72" s="67" t="n">
        <f aca="false">N72*5.1890047538</f>
        <v>21330399.0802885</v>
      </c>
      <c r="Z72" s="67" t="n">
        <f aca="false">L72*5.5017049523</f>
        <v>6000112.10367769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low_v2_m!D61+temporary_pension_bonus_low!B61</f>
        <v>28692959.6670435</v>
      </c>
      <c r="G73" s="163" t="n">
        <f aca="false">low_v2_m!E61+temporary_pension_bonus_low!B61</f>
        <v>27507324.510629</v>
      </c>
      <c r="H73" s="67" t="n">
        <f aca="false">F73-J73</f>
        <v>26020248.6670491</v>
      </c>
      <c r="I73" s="67" t="n">
        <f aca="false">G73-K73</f>
        <v>24914794.8406345</v>
      </c>
      <c r="J73" s="163" t="n">
        <f aca="false">low_v2_m!J61</f>
        <v>2672710.99999439</v>
      </c>
      <c r="K73" s="163" t="n">
        <f aca="false">low_v2_m!K61</f>
        <v>2592529.66999456</v>
      </c>
      <c r="L73" s="67" t="n">
        <f aca="false">H73-I73</f>
        <v>1105453.82641462</v>
      </c>
      <c r="M73" s="67" t="n">
        <f aca="false">J73-K73</f>
        <v>80181.329999832</v>
      </c>
      <c r="N73" s="163" t="n">
        <f aca="false">SUM(low_v5_m!C61:J61)</f>
        <v>4145904.73588678</v>
      </c>
      <c r="O73" s="7"/>
      <c r="P73" s="7"/>
      <c r="Q73" s="67" t="n">
        <f aca="false">I73*5.5017049523</f>
        <v>137073850.160257</v>
      </c>
      <c r="R73" s="67"/>
      <c r="S73" s="67"/>
      <c r="T73" s="7"/>
      <c r="U73" s="7"/>
      <c r="V73" s="67" t="n">
        <f aca="false">K73*5.5017049523</f>
        <v>14263333.3243938</v>
      </c>
      <c r="W73" s="67" t="n">
        <f aca="false">M73*5.5017049523</f>
        <v>441134.020342076</v>
      </c>
      <c r="X73" s="67" t="n">
        <f aca="false">N73*5.1890047538+L73*5.5017049523</f>
        <v>27595000.1746428</v>
      </c>
      <c r="Y73" s="67" t="n">
        <f aca="false">N73*5.1890047538</f>
        <v>21513119.3833184</v>
      </c>
      <c r="Z73" s="67" t="n">
        <f aca="false">L73*5.5017049523</f>
        <v>6081880.79132431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low_v2_m!D62+temporary_pension_bonus_low!B62</f>
        <v>28411444.7262925</v>
      </c>
      <c r="G74" s="161" t="n">
        <f aca="false">low_v2_m!E62+temporary_pension_bonus_low!B62</f>
        <v>27237028.7899438</v>
      </c>
      <c r="H74" s="8" t="n">
        <f aca="false">F74-J74</f>
        <v>25710532.9487577</v>
      </c>
      <c r="I74" s="8" t="n">
        <f aca="false">G74-K74</f>
        <v>24617144.3657351</v>
      </c>
      <c r="J74" s="161" t="n">
        <f aca="false">low_v2_m!J62</f>
        <v>2700911.77753479</v>
      </c>
      <c r="K74" s="161" t="n">
        <f aca="false">low_v2_m!K62</f>
        <v>2619884.42420874</v>
      </c>
      <c r="L74" s="8" t="n">
        <f aca="false">H74-I74</f>
        <v>1093388.58302259</v>
      </c>
      <c r="M74" s="8" t="n">
        <f aca="false">J74-K74</f>
        <v>81027.3533260445</v>
      </c>
      <c r="N74" s="161" t="n">
        <f aca="false">SUM(low_v5_m!C62:J62)</f>
        <v>4950517.30925671</v>
      </c>
      <c r="O74" s="5"/>
      <c r="P74" s="5"/>
      <c r="Q74" s="8" t="n">
        <f aca="false">I74*5.5017049523</f>
        <v>135436265.068449</v>
      </c>
      <c r="R74" s="8"/>
      <c r="S74" s="8"/>
      <c r="T74" s="5"/>
      <c r="U74" s="5"/>
      <c r="V74" s="8" t="n">
        <f aca="false">K74*5.5017049523</f>
        <v>14413831.1111229</v>
      </c>
      <c r="W74" s="8" t="n">
        <f aca="false">M74*5.5017049523</f>
        <v>445788.591065661</v>
      </c>
      <c r="X74" s="8" t="n">
        <f aca="false">N74*5.1890047538+L74*5.5017049523</f>
        <v>31703759.2335059</v>
      </c>
      <c r="Y74" s="8" t="n">
        <f aca="false">N74*5.1890047538</f>
        <v>25688257.8515023</v>
      </c>
      <c r="Z74" s="8" t="n">
        <f aca="false">L74*5.5017049523</f>
        <v>6015501.38200367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low_v2_m!D63+temporary_pension_bonus_low!B63</f>
        <v>28969079.8659555</v>
      </c>
      <c r="G75" s="163" t="n">
        <f aca="false">low_v2_m!E63+temporary_pension_bonus_low!B63</f>
        <v>27771683.8090976</v>
      </c>
      <c r="H75" s="67" t="n">
        <f aca="false">F75-J75</f>
        <v>26142392.4503178</v>
      </c>
      <c r="I75" s="67" t="n">
        <f aca="false">G75-K75</f>
        <v>25029797.0159291</v>
      </c>
      <c r="J75" s="163" t="n">
        <f aca="false">low_v2_m!J63</f>
        <v>2826687.41563764</v>
      </c>
      <c r="K75" s="163" t="n">
        <f aca="false">low_v2_m!K63</f>
        <v>2741886.79316851</v>
      </c>
      <c r="L75" s="67" t="n">
        <f aca="false">H75-I75</f>
        <v>1112595.43438879</v>
      </c>
      <c r="M75" s="67" t="n">
        <f aca="false">J75-K75</f>
        <v>84800.62246913</v>
      </c>
      <c r="N75" s="163" t="n">
        <f aca="false">SUM(low_v5_m!C63:J63)</f>
        <v>4171059.67281338</v>
      </c>
      <c r="O75" s="7"/>
      <c r="P75" s="7"/>
      <c r="Q75" s="67" t="n">
        <f aca="false">I75*5.5017049523</f>
        <v>137706558.197601</v>
      </c>
      <c r="R75" s="67"/>
      <c r="S75" s="67"/>
      <c r="T75" s="7"/>
      <c r="U75" s="7"/>
      <c r="V75" s="67" t="n">
        <f aca="false">K75*5.5017049523</f>
        <v>15085052.1486212</v>
      </c>
      <c r="W75" s="67" t="n">
        <f aca="false">M75*5.5017049523</f>
        <v>466548.004596535</v>
      </c>
      <c r="X75" s="67" t="n">
        <f aca="false">N75*5.1890047538+L75*5.5017049523</f>
        <v>27764820.2818953</v>
      </c>
      <c r="Y75" s="67" t="n">
        <f aca="false">N75*5.1890047538</f>
        <v>21643648.4706121</v>
      </c>
      <c r="Z75" s="67" t="n">
        <f aca="false">L75*5.5017049523</f>
        <v>6121171.8112832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low_v2_m!D64+temporary_pension_bonus_low!B64</f>
        <v>28672942.4303374</v>
      </c>
      <c r="G76" s="163" t="n">
        <f aca="false">low_v2_m!E64+temporary_pension_bonus_low!B64</f>
        <v>27486811.604973</v>
      </c>
      <c r="H76" s="67" t="n">
        <f aca="false">F76-J76</f>
        <v>25886999.8660811</v>
      </c>
      <c r="I76" s="67" t="n">
        <f aca="false">G76-K76</f>
        <v>24784447.3176445</v>
      </c>
      <c r="J76" s="163" t="n">
        <f aca="false">low_v2_m!J64</f>
        <v>2785942.56425625</v>
      </c>
      <c r="K76" s="163" t="n">
        <f aca="false">low_v2_m!K64</f>
        <v>2702364.28732856</v>
      </c>
      <c r="L76" s="67" t="n">
        <f aca="false">H76-I76</f>
        <v>1102552.54843663</v>
      </c>
      <c r="M76" s="67" t="n">
        <f aca="false">J76-K76</f>
        <v>83578.2769276877</v>
      </c>
      <c r="N76" s="163" t="n">
        <f aca="false">SUM(low_v5_m!C64:J64)</f>
        <v>4033297.34559894</v>
      </c>
      <c r="O76" s="7"/>
      <c r="P76" s="7"/>
      <c r="Q76" s="67" t="n">
        <f aca="false">I76*5.5017049523</f>
        <v>136356716.547503</v>
      </c>
      <c r="R76" s="67"/>
      <c r="S76" s="67"/>
      <c r="T76" s="7"/>
      <c r="U76" s="7"/>
      <c r="V76" s="67" t="n">
        <f aca="false">K76*5.5017049523</f>
        <v>14867610.9825142</v>
      </c>
      <c r="W76" s="67" t="n">
        <f aca="false">M76*5.5017049523</f>
        <v>459823.02007776</v>
      </c>
      <c r="X76" s="67" t="n">
        <f aca="false">N76*5.1890047538+L76*5.5017049523</f>
        <v>26994717.9157066</v>
      </c>
      <c r="Y76" s="67" t="n">
        <f aca="false">N76*5.1890047538</f>
        <v>20928799.0998018</v>
      </c>
      <c r="Z76" s="67" t="n">
        <f aca="false">L76*5.5017049523</f>
        <v>6065918.81590482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low_v2_m!D65+temporary_pension_bonus_low!B65</f>
        <v>29170059.3275415</v>
      </c>
      <c r="G77" s="163" t="n">
        <f aca="false">low_v2_m!E65+temporary_pension_bonus_low!B65</f>
        <v>27963542.8590841</v>
      </c>
      <c r="H77" s="67" t="n">
        <f aca="false">F77-J77</f>
        <v>26301288.1164102</v>
      </c>
      <c r="I77" s="67" t="n">
        <f aca="false">G77-K77</f>
        <v>25180834.7842867</v>
      </c>
      <c r="J77" s="163" t="n">
        <f aca="false">low_v2_m!J65</f>
        <v>2868771.21113133</v>
      </c>
      <c r="K77" s="163" t="n">
        <f aca="false">low_v2_m!K65</f>
        <v>2782708.07479739</v>
      </c>
      <c r="L77" s="67" t="n">
        <f aca="false">H77-I77</f>
        <v>1120453.33212341</v>
      </c>
      <c r="M77" s="67" t="n">
        <f aca="false">J77-K77</f>
        <v>86063.1363339392</v>
      </c>
      <c r="N77" s="163" t="n">
        <f aca="false">SUM(low_v5_m!C65:J65)</f>
        <v>4140545.80106381</v>
      </c>
      <c r="O77" s="7"/>
      <c r="P77" s="7"/>
      <c r="Q77" s="67" t="n">
        <f aca="false">I77*5.5017049523</f>
        <v>138537523.435759</v>
      </c>
      <c r="R77" s="67"/>
      <c r="S77" s="67"/>
      <c r="T77" s="7"/>
      <c r="U77" s="7"/>
      <c r="V77" s="67" t="n">
        <f aca="false">K77*5.5017049523</f>
        <v>15309638.795918</v>
      </c>
      <c r="W77" s="67" t="n">
        <f aca="false">M77*5.5017049523</f>
        <v>473493.983378903</v>
      </c>
      <c r="X77" s="67" t="n">
        <f aca="false">N77*5.1890047538+L77*5.5017049523</f>
        <v>27649715.4912111</v>
      </c>
      <c r="Y77" s="67" t="n">
        <f aca="false">N77*5.1890047538</f>
        <v>21485311.8450467</v>
      </c>
      <c r="Z77" s="67" t="n">
        <f aca="false">L77*5.5017049523</f>
        <v>6164403.64616438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low_v2_m!D66+temporary_pension_bonus_low!B66</f>
        <v>28941588.6926705</v>
      </c>
      <c r="G78" s="161" t="n">
        <f aca="false">low_v2_m!E66+temporary_pension_bonus_low!B66</f>
        <v>27745382.3093325</v>
      </c>
      <c r="H78" s="8" t="n">
        <f aca="false">F78-J78</f>
        <v>26021322.6522774</v>
      </c>
      <c r="I78" s="8" t="n">
        <f aca="false">G78-K78</f>
        <v>24912724.2501511</v>
      </c>
      <c r="J78" s="161" t="n">
        <f aca="false">low_v2_m!J66</f>
        <v>2920266.04039313</v>
      </c>
      <c r="K78" s="161" t="n">
        <f aca="false">low_v2_m!K66</f>
        <v>2832658.05918133</v>
      </c>
      <c r="L78" s="8" t="n">
        <f aca="false">H78-I78</f>
        <v>1108598.40212625</v>
      </c>
      <c r="M78" s="8" t="n">
        <f aca="false">J78-K78</f>
        <v>87607.9812117936</v>
      </c>
      <c r="N78" s="161" t="n">
        <f aca="false">SUM(low_v5_m!C66:J66)</f>
        <v>4847990.86616996</v>
      </c>
      <c r="O78" s="5"/>
      <c r="P78" s="5"/>
      <c r="Q78" s="8" t="n">
        <f aca="false">I78*5.5017049523</f>
        <v>137062458.382341</v>
      </c>
      <c r="R78" s="8"/>
      <c r="S78" s="8"/>
      <c r="T78" s="5"/>
      <c r="U78" s="5"/>
      <c r="V78" s="8" t="n">
        <f aca="false">K78*5.5017049523</f>
        <v>15584448.8723704</v>
      </c>
      <c r="W78" s="8" t="n">
        <f aca="false">M78*5.5017049523</f>
        <v>481993.26409393</v>
      </c>
      <c r="X78" s="8" t="n">
        <f aca="false">N78*5.1890047538+L78*5.5017049523</f>
        <v>31255428.9700248</v>
      </c>
      <c r="Y78" s="8" t="n">
        <f aca="false">N78*5.1890047538</f>
        <v>25156247.6509349</v>
      </c>
      <c r="Z78" s="8" t="n">
        <f aca="false">L78*5.5017049523</f>
        <v>6099181.31908987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low_v2_m!D67+temporary_pension_bonus_low!B67</f>
        <v>29455748.8492552</v>
      </c>
      <c r="G79" s="163" t="n">
        <f aca="false">low_v2_m!E67+temporary_pension_bonus_low!B67</f>
        <v>28238508.1418739</v>
      </c>
      <c r="H79" s="67" t="n">
        <f aca="false">F79-J79</f>
        <v>26410812.7324243</v>
      </c>
      <c r="I79" s="67" t="n">
        <f aca="false">G79-K79</f>
        <v>25284920.108548</v>
      </c>
      <c r="J79" s="163" t="n">
        <f aca="false">low_v2_m!J67</f>
        <v>3044936.11683087</v>
      </c>
      <c r="K79" s="163" t="n">
        <f aca="false">low_v2_m!K67</f>
        <v>2953588.03332595</v>
      </c>
      <c r="L79" s="67" t="n">
        <f aca="false">H79-I79</f>
        <v>1125892.62387637</v>
      </c>
      <c r="M79" s="67" t="n">
        <f aca="false">J79-K79</f>
        <v>91348.0835049259</v>
      </c>
      <c r="N79" s="163" t="n">
        <f aca="false">SUM(low_v5_m!C67:J67)</f>
        <v>4104885.63699114</v>
      </c>
      <c r="O79" s="7"/>
      <c r="P79" s="7"/>
      <c r="Q79" s="67" t="n">
        <f aca="false">I79*5.5017049523</f>
        <v>139110170.179708</v>
      </c>
      <c r="R79" s="67"/>
      <c r="S79" s="67"/>
      <c r="T79" s="7"/>
      <c r="U79" s="7"/>
      <c r="V79" s="67" t="n">
        <f aca="false">K79*5.5017049523</f>
        <v>16249769.9100034</v>
      </c>
      <c r="W79" s="67" t="n">
        <f aca="false">M79*5.5017049523</f>
        <v>502570.203402165</v>
      </c>
      <c r="X79" s="67" t="n">
        <f aca="false">N79*5.1890047538+L79*5.5017049523</f>
        <v>27494600.108691</v>
      </c>
      <c r="Y79" s="67" t="n">
        <f aca="false">N79*5.1890047538</f>
        <v>21300271.0841524</v>
      </c>
      <c r="Z79" s="67" t="n">
        <f aca="false">L79*5.5017049523</f>
        <v>6194329.02453867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low_v2_m!D68+temporary_pension_bonus_low!B68</f>
        <v>29152387.7047661</v>
      </c>
      <c r="G80" s="163" t="n">
        <f aca="false">low_v2_m!E68+temporary_pension_bonus_low!B68</f>
        <v>27946778.8060134</v>
      </c>
      <c r="H80" s="67" t="n">
        <f aca="false">F80-J80</f>
        <v>26083741.924457</v>
      </c>
      <c r="I80" s="67" t="n">
        <f aca="false">G80-K80</f>
        <v>24970192.3991136</v>
      </c>
      <c r="J80" s="163" t="n">
        <f aca="false">low_v2_m!J68</f>
        <v>3068645.78030912</v>
      </c>
      <c r="K80" s="163" t="n">
        <f aca="false">low_v2_m!K68</f>
        <v>2976586.40689984</v>
      </c>
      <c r="L80" s="67" t="n">
        <f aca="false">H80-I80</f>
        <v>1113549.52534339</v>
      </c>
      <c r="M80" s="67" t="n">
        <f aca="false">J80-K80</f>
        <v>92059.3734092726</v>
      </c>
      <c r="N80" s="163" t="n">
        <f aca="false">SUM(low_v5_m!C68:J68)</f>
        <v>4011615.15332653</v>
      </c>
      <c r="O80" s="7"/>
      <c r="P80" s="7"/>
      <c r="Q80" s="67" t="n">
        <f aca="false">I80*5.5017049523</f>
        <v>137378631.182087</v>
      </c>
      <c r="R80" s="67"/>
      <c r="S80" s="67"/>
      <c r="T80" s="7"/>
      <c r="U80" s="7"/>
      <c r="V80" s="67" t="n">
        <f aca="false">K80*5.5017049523</f>
        <v>16376300.1757897</v>
      </c>
      <c r="W80" s="67" t="n">
        <f aca="false">M80*5.5017049523</f>
        <v>506483.51059143</v>
      </c>
      <c r="X80" s="67" t="n">
        <f aca="false">N80*5.1890047538+L80*5.5017049523</f>
        <v>26942711.0392405</v>
      </c>
      <c r="Y80" s="67" t="n">
        <f aca="false">N80*5.1890047538</f>
        <v>20816290.1010275</v>
      </c>
      <c r="Z80" s="67" t="n">
        <f aca="false">L80*5.5017049523</f>
        <v>6126420.93821305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low_v2_m!D69+temporary_pension_bonus_low!B69</f>
        <v>29644693.9305646</v>
      </c>
      <c r="G81" s="163" t="n">
        <f aca="false">low_v2_m!E69+temporary_pension_bonus_low!B69</f>
        <v>28420102.1624732</v>
      </c>
      <c r="H81" s="67" t="n">
        <f aca="false">F81-J81</f>
        <v>26474722.0817154</v>
      </c>
      <c r="I81" s="67" t="n">
        <f aca="false">G81-K81</f>
        <v>25345229.4690895</v>
      </c>
      <c r="J81" s="163" t="n">
        <f aca="false">low_v2_m!J69</f>
        <v>3169971.84884915</v>
      </c>
      <c r="K81" s="163" t="n">
        <f aca="false">low_v2_m!K69</f>
        <v>3074872.69338367</v>
      </c>
      <c r="L81" s="67" t="n">
        <f aca="false">H81-I81</f>
        <v>1129492.61262594</v>
      </c>
      <c r="M81" s="67" t="n">
        <f aca="false">J81-K81</f>
        <v>95099.1554654748</v>
      </c>
      <c r="N81" s="163" t="n">
        <f aca="false">SUM(low_v5_m!C69:J69)</f>
        <v>4119092.92773516</v>
      </c>
      <c r="O81" s="7"/>
      <c r="P81" s="7"/>
      <c r="Q81" s="67" t="n">
        <f aca="false">I81*5.5017049523</f>
        <v>139441974.48727</v>
      </c>
      <c r="R81" s="67"/>
      <c r="S81" s="67"/>
      <c r="T81" s="7"/>
      <c r="U81" s="7"/>
      <c r="V81" s="67" t="n">
        <f aca="false">K81*5.5017049523</f>
        <v>16917042.324881</v>
      </c>
      <c r="W81" s="67" t="n">
        <f aca="false">M81*5.5017049523</f>
        <v>523207.49458395</v>
      </c>
      <c r="X81" s="67" t="n">
        <f aca="false">N81*5.1890047538+L81*5.5017049523</f>
        <v>27588127.8838321</v>
      </c>
      <c r="Y81" s="67" t="n">
        <f aca="false">N81*5.1890047538</f>
        <v>21373992.7833617</v>
      </c>
      <c r="Z81" s="67" t="n">
        <f aca="false">L81*5.5017049523</f>
        <v>6214135.10047041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low_v2_m!D70+temporary_pension_bonus_low!B70</f>
        <v>29427629.2093934</v>
      </c>
      <c r="G82" s="161" t="n">
        <f aca="false">low_v2_m!E70+temporary_pension_bonus_low!B70</f>
        <v>28211661.164636</v>
      </c>
      <c r="H82" s="8" t="n">
        <f aca="false">F82-J82</f>
        <v>26251292.4439647</v>
      </c>
      <c r="I82" s="8" t="n">
        <f aca="false">G82-K82</f>
        <v>25130614.5021701</v>
      </c>
      <c r="J82" s="161" t="n">
        <f aca="false">low_v2_m!J70</f>
        <v>3176336.76542871</v>
      </c>
      <c r="K82" s="161" t="n">
        <f aca="false">low_v2_m!K70</f>
        <v>3081046.66246584</v>
      </c>
      <c r="L82" s="8" t="n">
        <f aca="false">H82-I82</f>
        <v>1120677.94179457</v>
      </c>
      <c r="M82" s="8" t="n">
        <f aca="false">J82-K82</f>
        <v>95290.1029628618</v>
      </c>
      <c r="N82" s="161" t="n">
        <f aca="false">SUM(low_v5_m!C70:J70)</f>
        <v>4788014.4056539</v>
      </c>
      <c r="O82" s="5"/>
      <c r="P82" s="5"/>
      <c r="Q82" s="8" t="n">
        <f aca="false">I82*5.5017049523</f>
        <v>138261226.260932</v>
      </c>
      <c r="R82" s="8"/>
      <c r="S82" s="8"/>
      <c r="T82" s="5"/>
      <c r="U82" s="5"/>
      <c r="V82" s="8" t="n">
        <f aca="false">K82*5.5017049523</f>
        <v>16951009.6811557</v>
      </c>
      <c r="W82" s="8" t="n">
        <f aca="false">M82*5.5017049523</f>
        <v>524258.031375954</v>
      </c>
      <c r="X82" s="8" t="n">
        <f aca="false">N82*5.1890047538+L82*5.5017049523</f>
        <v>31010668.8945055</v>
      </c>
      <c r="Y82" s="8" t="n">
        <f aca="false">N82*5.1890047538</f>
        <v>24845029.512201</v>
      </c>
      <c r="Z82" s="8" t="n">
        <f aca="false">L82*5.5017049523</f>
        <v>6165639.38230458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low_v2_m!D71+temporary_pension_bonus_low!B71</f>
        <v>29903641.4988194</v>
      </c>
      <c r="G83" s="163" t="n">
        <f aca="false">low_v2_m!E71+temporary_pension_bonus_low!B71</f>
        <v>28667182.0318625</v>
      </c>
      <c r="H83" s="67" t="n">
        <f aca="false">F83-J83</f>
        <v>26605191.333624</v>
      </c>
      <c r="I83" s="67" t="n">
        <f aca="false">G83-K83</f>
        <v>25467685.371623</v>
      </c>
      <c r="J83" s="163" t="n">
        <f aca="false">low_v2_m!J71</f>
        <v>3298450.16519533</v>
      </c>
      <c r="K83" s="163" t="n">
        <f aca="false">low_v2_m!K71</f>
        <v>3199496.66023948</v>
      </c>
      <c r="L83" s="67" t="n">
        <f aca="false">H83-I83</f>
        <v>1137505.96200103</v>
      </c>
      <c r="M83" s="67" t="n">
        <f aca="false">J83-K83</f>
        <v>98953.5049558589</v>
      </c>
      <c r="N83" s="163" t="n">
        <f aca="false">SUM(low_v5_m!C71:J71)</f>
        <v>4089381.59527797</v>
      </c>
      <c r="O83" s="7"/>
      <c r="P83" s="7"/>
      <c r="Q83" s="67" t="n">
        <f aca="false">I83*5.5017049523</f>
        <v>140115690.732677</v>
      </c>
      <c r="R83" s="67"/>
      <c r="S83" s="67"/>
      <c r="T83" s="7"/>
      <c r="U83" s="7"/>
      <c r="V83" s="67" t="n">
        <f aca="false">K83*5.5017049523</f>
        <v>17602686.6205068</v>
      </c>
      <c r="W83" s="67" t="n">
        <f aca="false">M83*5.5017049523</f>
        <v>544412.988263092</v>
      </c>
      <c r="X83" s="67" t="n">
        <f aca="false">N83*5.1890047538+L83*5.5017049523</f>
        <v>27478042.7224114</v>
      </c>
      <c r="Y83" s="67" t="n">
        <f aca="false">N83*5.1890047538</f>
        <v>21219820.5379996</v>
      </c>
      <c r="Z83" s="67" t="n">
        <f aca="false">L83*5.5017049523</f>
        <v>6258222.18441182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low_v2_m!D72+temporary_pension_bonus_low!B72</f>
        <v>29727514.0420623</v>
      </c>
      <c r="G84" s="163" t="n">
        <f aca="false">low_v2_m!E72+temporary_pension_bonus_low!B72</f>
        <v>28497588.8882726</v>
      </c>
      <c r="H84" s="67" t="n">
        <f aca="false">F84-J84</f>
        <v>26357213.9970943</v>
      </c>
      <c r="I84" s="67" t="n">
        <f aca="false">G84-K84</f>
        <v>25228397.8446537</v>
      </c>
      <c r="J84" s="163" t="n">
        <f aca="false">low_v2_m!J72</f>
        <v>3370300.04496798</v>
      </c>
      <c r="K84" s="163" t="n">
        <f aca="false">low_v2_m!K72</f>
        <v>3269191.04361894</v>
      </c>
      <c r="L84" s="67" t="n">
        <f aca="false">H84-I84</f>
        <v>1128816.15244066</v>
      </c>
      <c r="M84" s="67" t="n">
        <f aca="false">J84-K84</f>
        <v>101109.00134904</v>
      </c>
      <c r="N84" s="163" t="n">
        <f aca="false">SUM(low_v5_m!C72:J72)</f>
        <v>3961054.24823654</v>
      </c>
      <c r="O84" s="7"/>
      <c r="P84" s="7"/>
      <c r="Q84" s="67" t="n">
        <f aca="false">I84*5.5017049523</f>
        <v>138799201.360526</v>
      </c>
      <c r="R84" s="67"/>
      <c r="S84" s="67"/>
      <c r="T84" s="7"/>
      <c r="U84" s="7"/>
      <c r="V84" s="67" t="n">
        <f aca="false">K84*5.5017049523</f>
        <v>17986124.5546932</v>
      </c>
      <c r="W84" s="67" t="n">
        <f aca="false">M84*5.5017049523</f>
        <v>556271.893444122</v>
      </c>
      <c r="X84" s="67" t="n">
        <f aca="false">N84*5.1890047538+L84*5.5017049523</f>
        <v>26764342.7402781</v>
      </c>
      <c r="Y84" s="67" t="n">
        <f aca="false">N84*5.1890047538</f>
        <v>20553929.3241591</v>
      </c>
      <c r="Z84" s="67" t="n">
        <f aca="false">L84*5.5017049523</f>
        <v>6210413.41611899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low_v2_m!D73+temporary_pension_bonus_low!B73</f>
        <v>30182163.99392</v>
      </c>
      <c r="G85" s="163" t="n">
        <f aca="false">low_v2_m!E73+temporary_pension_bonus_low!B73</f>
        <v>28932622.4884303</v>
      </c>
      <c r="H85" s="67" t="n">
        <f aca="false">F85-J85</f>
        <v>26724373.747025</v>
      </c>
      <c r="I85" s="67" t="n">
        <f aca="false">G85-K85</f>
        <v>25578565.9489422</v>
      </c>
      <c r="J85" s="163" t="n">
        <f aca="false">low_v2_m!J73</f>
        <v>3457790.246895</v>
      </c>
      <c r="K85" s="163" t="n">
        <f aca="false">low_v2_m!K73</f>
        <v>3354056.53948815</v>
      </c>
      <c r="L85" s="67" t="n">
        <f aca="false">H85-I85</f>
        <v>1145807.79808282</v>
      </c>
      <c r="M85" s="67" t="n">
        <f aca="false">J85-K85</f>
        <v>103733.707406849</v>
      </c>
      <c r="N85" s="163" t="n">
        <f aca="false">SUM(low_v5_m!C73:J73)</f>
        <v>4033780.50132805</v>
      </c>
      <c r="O85" s="7"/>
      <c r="P85" s="7"/>
      <c r="Q85" s="67" t="n">
        <f aca="false">I85*5.5017049523</f>
        <v>140725722.954027</v>
      </c>
      <c r="R85" s="67"/>
      <c r="S85" s="67"/>
      <c r="T85" s="7"/>
      <c r="U85" s="7"/>
      <c r="V85" s="67" t="n">
        <f aca="false">K85*5.5017049523</f>
        <v>18453029.4735962</v>
      </c>
      <c r="W85" s="67" t="n">
        <f aca="false">M85*5.5017049523</f>
        <v>570712.251760701</v>
      </c>
      <c r="X85" s="67" t="n">
        <f aca="false">N85*5.1890047538+L85*5.5017049523</f>
        <v>27235202.6342732</v>
      </c>
      <c r="Y85" s="67" t="n">
        <f aca="false">N85*5.1890047538</f>
        <v>20931306.197177</v>
      </c>
      <c r="Z85" s="67" t="n">
        <f aca="false">L85*5.5017049523</f>
        <v>6303896.43709624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low_v2_m!D74+temporary_pension_bonus_low!B74</f>
        <v>29861838.6333209</v>
      </c>
      <c r="G86" s="161" t="n">
        <f aca="false">low_v2_m!E74+temporary_pension_bonus_low!B74</f>
        <v>28625211.4789816</v>
      </c>
      <c r="H86" s="8" t="n">
        <f aca="false">F86-J86</f>
        <v>26408946.5015107</v>
      </c>
      <c r="I86" s="8" t="n">
        <f aca="false">G86-K86</f>
        <v>25275906.1111257</v>
      </c>
      <c r="J86" s="161" t="n">
        <f aca="false">low_v2_m!J74</f>
        <v>3452892.13181018</v>
      </c>
      <c r="K86" s="161" t="n">
        <f aca="false">low_v2_m!K74</f>
        <v>3349305.36785588</v>
      </c>
      <c r="L86" s="8" t="n">
        <f aca="false">H86-I86</f>
        <v>1133040.39038504</v>
      </c>
      <c r="M86" s="8" t="n">
        <f aca="false">J86-K86</f>
        <v>103586.763954306</v>
      </c>
      <c r="N86" s="161" t="n">
        <f aca="false">SUM(low_v5_m!C74:J74)</f>
        <v>4780789.77135285</v>
      </c>
      <c r="O86" s="5"/>
      <c r="P86" s="5"/>
      <c r="Q86" s="8" t="n">
        <f aca="false">I86*5.5017049523</f>
        <v>139060577.82545</v>
      </c>
      <c r="R86" s="8"/>
      <c r="S86" s="8"/>
      <c r="T86" s="5"/>
      <c r="U86" s="5"/>
      <c r="V86" s="8" t="n">
        <f aca="false">K86*5.5017049523</f>
        <v>18426889.9290976</v>
      </c>
      <c r="W86" s="8" t="n">
        <f aca="false">M86*5.5017049523</f>
        <v>569903.812240137</v>
      </c>
      <c r="X86" s="8" t="n">
        <f aca="false">N86*5.1890047538+L86*5.5017049523</f>
        <v>31041194.7774056</v>
      </c>
      <c r="Y86" s="8" t="n">
        <f aca="false">N86*5.1890047538</f>
        <v>24807540.8504683</v>
      </c>
      <c r="Z86" s="8" t="n">
        <f aca="false">L86*5.5017049523</f>
        <v>6233653.9269373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low_v2_m!D75+temporary_pension_bonus_low!B75</f>
        <v>30217764.6871118</v>
      </c>
      <c r="G87" s="163" t="n">
        <f aca="false">low_v2_m!E75+temporary_pension_bonus_low!B75</f>
        <v>28966838.0633033</v>
      </c>
      <c r="H87" s="67" t="n">
        <f aca="false">F87-J87</f>
        <v>26637464.160851</v>
      </c>
      <c r="I87" s="67" t="n">
        <f aca="false">G87-K87</f>
        <v>25493946.5528303</v>
      </c>
      <c r="J87" s="163" t="n">
        <f aca="false">low_v2_m!J75</f>
        <v>3580300.52626081</v>
      </c>
      <c r="K87" s="163" t="n">
        <f aca="false">low_v2_m!K75</f>
        <v>3472891.51047298</v>
      </c>
      <c r="L87" s="67" t="n">
        <f aca="false">H87-I87</f>
        <v>1143517.60802076</v>
      </c>
      <c r="M87" s="67" t="n">
        <f aca="false">J87-K87</f>
        <v>107409.015787825</v>
      </c>
      <c r="N87" s="163" t="n">
        <f aca="false">SUM(low_v5_m!C75:J75)</f>
        <v>3981823.54698665</v>
      </c>
      <c r="O87" s="7"/>
      <c r="P87" s="7"/>
      <c r="Q87" s="67" t="n">
        <f aca="false">I87*5.5017049523</f>
        <v>140260172.003378</v>
      </c>
      <c r="R87" s="67"/>
      <c r="S87" s="67"/>
      <c r="T87" s="7"/>
      <c r="U87" s="7"/>
      <c r="V87" s="67" t="n">
        <f aca="false">K87*5.5017049523</f>
        <v>19106824.4219698</v>
      </c>
      <c r="W87" s="67" t="n">
        <f aca="false">M87*5.5017049523</f>
        <v>590932.714081543</v>
      </c>
      <c r="X87" s="67" t="n">
        <f aca="false">N87*5.1890047538+L87*5.5017049523</f>
        <v>26952997.8011966</v>
      </c>
      <c r="Y87" s="67" t="n">
        <f aca="false">N87*5.1890047538</f>
        <v>20661701.3141065</v>
      </c>
      <c r="Z87" s="67" t="n">
        <f aca="false">L87*5.5017049523</f>
        <v>6291296.48709009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low_v2_m!D76+temporary_pension_bonus_low!B76</f>
        <v>29928463.4389687</v>
      </c>
      <c r="G88" s="163" t="n">
        <f aca="false">low_v2_m!E76+temporary_pension_bonus_low!B76</f>
        <v>28689397.6604537</v>
      </c>
      <c r="H88" s="67" t="n">
        <f aca="false">F88-J88</f>
        <v>26305988.7064766</v>
      </c>
      <c r="I88" s="67" t="n">
        <f aca="false">G88-K88</f>
        <v>25175597.1699364</v>
      </c>
      <c r="J88" s="163" t="n">
        <f aca="false">low_v2_m!J76</f>
        <v>3622474.73249203</v>
      </c>
      <c r="K88" s="163" t="n">
        <f aca="false">low_v2_m!K76</f>
        <v>3513800.49051727</v>
      </c>
      <c r="L88" s="67" t="n">
        <f aca="false">H88-I88</f>
        <v>1130391.5365402</v>
      </c>
      <c r="M88" s="67" t="n">
        <f aca="false">J88-K88</f>
        <v>108674.241974761</v>
      </c>
      <c r="N88" s="163" t="n">
        <f aca="false">SUM(low_v5_m!C76:J76)</f>
        <v>3944219.40624217</v>
      </c>
      <c r="O88" s="7"/>
      <c r="P88" s="7"/>
      <c r="Q88" s="67" t="n">
        <f aca="false">I88*5.5017049523</f>
        <v>138508707.626949</v>
      </c>
      <c r="R88" s="67"/>
      <c r="S88" s="67"/>
      <c r="T88" s="7"/>
      <c r="U88" s="7"/>
      <c r="V88" s="67" t="n">
        <f aca="false">K88*5.5017049523</f>
        <v>19331893.560073</v>
      </c>
      <c r="W88" s="67" t="n">
        <f aca="false">M88*5.5017049523</f>
        <v>597893.615259992</v>
      </c>
      <c r="X88" s="67" t="n">
        <f aca="false">N88*5.1890047538+L88*5.5017049523</f>
        <v>26685653.9636421</v>
      </c>
      <c r="Y88" s="67" t="n">
        <f aca="false">N88*5.1890047538</f>
        <v>20466573.2490208</v>
      </c>
      <c r="Z88" s="67" t="n">
        <f aca="false">L88*5.5017049523</f>
        <v>6219080.71462124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low_v2_m!D77+temporary_pension_bonus_low!B77</f>
        <v>30470691.2454114</v>
      </c>
      <c r="G89" s="163" t="n">
        <f aca="false">low_v2_m!E77+temporary_pension_bonus_low!B77</f>
        <v>29209479.3118369</v>
      </c>
      <c r="H89" s="67" t="n">
        <f aca="false">F89-J89</f>
        <v>26709195.0991105</v>
      </c>
      <c r="I89" s="67" t="n">
        <f aca="false">G89-K89</f>
        <v>25560828.049925</v>
      </c>
      <c r="J89" s="163" t="n">
        <f aca="false">low_v2_m!J77</f>
        <v>3761496.14630091</v>
      </c>
      <c r="K89" s="163" t="n">
        <f aca="false">low_v2_m!K77</f>
        <v>3648651.26191189</v>
      </c>
      <c r="L89" s="67" t="n">
        <f aca="false">H89-I89</f>
        <v>1148367.04918544</v>
      </c>
      <c r="M89" s="67" t="n">
        <f aca="false">J89-K89</f>
        <v>112844.884389027</v>
      </c>
      <c r="N89" s="163" t="n">
        <f aca="false">SUM(low_v5_m!C77:J77)</f>
        <v>4016058.22826746</v>
      </c>
      <c r="O89" s="7"/>
      <c r="P89" s="7"/>
      <c r="Q89" s="67" t="n">
        <f aca="false">I89*5.5017049523</f>
        <v>140628134.267161</v>
      </c>
      <c r="R89" s="67"/>
      <c r="S89" s="67"/>
      <c r="T89" s="7"/>
      <c r="U89" s="7"/>
      <c r="V89" s="67" t="n">
        <f aca="false">K89*5.5017049523</f>
        <v>20073802.7168763</v>
      </c>
      <c r="W89" s="67" t="n">
        <f aca="false">M89*5.5017049523</f>
        <v>620839.259284831</v>
      </c>
      <c r="X89" s="67" t="n">
        <f aca="false">N89*5.1890047538+L89*5.5017049523</f>
        <v>27157321.9195791</v>
      </c>
      <c r="Y89" s="67" t="n">
        <f aca="false">N89*5.1890047538</f>
        <v>20839345.2380174</v>
      </c>
      <c r="Z89" s="67" t="n">
        <f aca="false">L89*5.5017049523</f>
        <v>6317976.68156169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low_v2_m!D78+temporary_pension_bonus_low!B78</f>
        <v>30222784.767073</v>
      </c>
      <c r="G90" s="161" t="n">
        <f aca="false">low_v2_m!E78+temporary_pension_bonus_low!B78</f>
        <v>28972164.0503805</v>
      </c>
      <c r="H90" s="8" t="n">
        <f aca="false">F90-J90</f>
        <v>26456379.6687615</v>
      </c>
      <c r="I90" s="8" t="n">
        <f aca="false">G90-K90</f>
        <v>25318751.1050183</v>
      </c>
      <c r="J90" s="161" t="n">
        <f aca="false">low_v2_m!J78</f>
        <v>3766405.09831151</v>
      </c>
      <c r="K90" s="161" t="n">
        <f aca="false">low_v2_m!K78</f>
        <v>3653412.94536216</v>
      </c>
      <c r="L90" s="8" t="n">
        <f aca="false">H90-I90</f>
        <v>1137628.56374311</v>
      </c>
      <c r="M90" s="8" t="n">
        <f aca="false">J90-K90</f>
        <v>112992.152949346</v>
      </c>
      <c r="N90" s="161" t="n">
        <f aca="false">SUM(low_v5_m!C78:J78)</f>
        <v>4787086.31571323</v>
      </c>
      <c r="O90" s="5"/>
      <c r="P90" s="5"/>
      <c r="Q90" s="8" t="n">
        <f aca="false">I90*5.5017049523</f>
        <v>139296298.340531</v>
      </c>
      <c r="R90" s="8"/>
      <c r="S90" s="8"/>
      <c r="T90" s="5"/>
      <c r="U90" s="5"/>
      <c r="V90" s="8" t="n">
        <f aca="false">K90*5.5017049523</f>
        <v>20100000.0942959</v>
      </c>
      <c r="W90" s="8" t="n">
        <f aca="false">M90*5.5017049523</f>
        <v>621649.487452455</v>
      </c>
      <c r="X90" s="8" t="n">
        <f aca="false">N90*5.1890047538+L90*5.5017049523</f>
        <v>31099110.3521103</v>
      </c>
      <c r="Y90" s="8" t="n">
        <f aca="false">N90*5.1890047538</f>
        <v>24840213.6490869</v>
      </c>
      <c r="Z90" s="8" t="n">
        <f aca="false">L90*5.5017049523</f>
        <v>6258896.70302343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low_v2_m!D79+temporary_pension_bonus_low!B79</f>
        <v>30925201.2029732</v>
      </c>
      <c r="G91" s="163" t="n">
        <f aca="false">low_v2_m!E79+temporary_pension_bonus_low!B79</f>
        <v>29645657.4673517</v>
      </c>
      <c r="H91" s="67" t="n">
        <f aca="false">F91-J91</f>
        <v>27007805.9758528</v>
      </c>
      <c r="I91" s="67" t="n">
        <f aca="false">G91-K91</f>
        <v>25845784.0970449</v>
      </c>
      <c r="J91" s="163" t="n">
        <f aca="false">low_v2_m!J79</f>
        <v>3917395.22712037</v>
      </c>
      <c r="K91" s="163" t="n">
        <f aca="false">low_v2_m!K79</f>
        <v>3799873.37030676</v>
      </c>
      <c r="L91" s="67" t="n">
        <f aca="false">H91-I91</f>
        <v>1162021.87880784</v>
      </c>
      <c r="M91" s="67" t="n">
        <f aca="false">J91-K91</f>
        <v>117521.856813611</v>
      </c>
      <c r="N91" s="163" t="n">
        <f aca="false">SUM(low_v5_m!C79:J79)</f>
        <v>4015385.99625835</v>
      </c>
      <c r="O91" s="7"/>
      <c r="P91" s="7"/>
      <c r="Q91" s="67" t="n">
        <f aca="false">I91*5.5017049523</f>
        <v>142195878.362789</v>
      </c>
      <c r="R91" s="67"/>
      <c r="S91" s="67"/>
      <c r="T91" s="7"/>
      <c r="U91" s="7"/>
      <c r="V91" s="67" t="n">
        <f aca="false">K91*5.5017049523</f>
        <v>20905782.1395296</v>
      </c>
      <c r="W91" s="67" t="n">
        <f aca="false">M91*5.5017049523</f>
        <v>646570.581634938</v>
      </c>
      <c r="X91" s="67" t="n">
        <f aca="false">N91*5.1890047538+L91*5.5017049523</f>
        <v>27228958.5482446</v>
      </c>
      <c r="Y91" s="67" t="n">
        <f aca="false">N91*5.1890047538</f>
        <v>20835857.0229265</v>
      </c>
      <c r="Z91" s="67" t="n">
        <f aca="false">L91*5.5017049523</f>
        <v>6393101.52531804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low_v2_m!D80+temporary_pension_bonus_low!B80</f>
        <v>30526445.1748939</v>
      </c>
      <c r="G92" s="163" t="n">
        <f aca="false">low_v2_m!E80+temporary_pension_bonus_low!B80</f>
        <v>29263486.0015376</v>
      </c>
      <c r="H92" s="67" t="n">
        <f aca="false">F92-J92</f>
        <v>26597973.7718975</v>
      </c>
      <c r="I92" s="67" t="n">
        <f aca="false">G92-K92</f>
        <v>25452868.740631</v>
      </c>
      <c r="J92" s="163" t="n">
        <f aca="false">low_v2_m!J80</f>
        <v>3928471.40299641</v>
      </c>
      <c r="K92" s="163" t="n">
        <f aca="false">low_v2_m!K80</f>
        <v>3810617.26090651</v>
      </c>
      <c r="L92" s="67" t="n">
        <f aca="false">H92-I92</f>
        <v>1145105.03126643</v>
      </c>
      <c r="M92" s="67" t="n">
        <f aca="false">J92-K92</f>
        <v>117854.142089893</v>
      </c>
      <c r="N92" s="163" t="n">
        <f aca="false">SUM(low_v5_m!C80:J80)</f>
        <v>3932591.38183878</v>
      </c>
      <c r="O92" s="7"/>
      <c r="P92" s="7"/>
      <c r="Q92" s="67" t="n">
        <f aca="false">I92*5.5017049523</f>
        <v>140034174.000572</v>
      </c>
      <c r="R92" s="67"/>
      <c r="S92" s="67"/>
      <c r="T92" s="7"/>
      <c r="U92" s="7"/>
      <c r="V92" s="67" t="n">
        <f aca="false">K92*5.5017049523</f>
        <v>20964891.8556492</v>
      </c>
      <c r="W92" s="67" t="n">
        <f aca="false">M92*5.5017049523</f>
        <v>648398.71718503</v>
      </c>
      <c r="X92" s="67" t="n">
        <f aca="false">N92*5.1890047538+L92*5.5017049523</f>
        <v>26706265.3965365</v>
      </c>
      <c r="Y92" s="67" t="n">
        <f aca="false">N92*5.1890047538</f>
        <v>20406235.3751143</v>
      </c>
      <c r="Z92" s="67" t="n">
        <f aca="false">L92*5.5017049523</f>
        <v>6300030.02142216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low_v2_m!D81+temporary_pension_bonus_low!B81</f>
        <v>31005936.416152</v>
      </c>
      <c r="G93" s="163" t="n">
        <f aca="false">low_v2_m!E81+temporary_pension_bonus_low!B81</f>
        <v>29723735.6772382</v>
      </c>
      <c r="H93" s="67" t="n">
        <f aca="false">F93-J93</f>
        <v>26922867.9650402</v>
      </c>
      <c r="I93" s="67" t="n">
        <f aca="false">G93-K93</f>
        <v>25763159.2796598</v>
      </c>
      <c r="J93" s="163" t="n">
        <f aca="false">low_v2_m!J81</f>
        <v>4083068.45111175</v>
      </c>
      <c r="K93" s="163" t="n">
        <f aca="false">low_v2_m!K81</f>
        <v>3960576.3975784</v>
      </c>
      <c r="L93" s="67" t="n">
        <f aca="false">H93-I93</f>
        <v>1159708.68538043</v>
      </c>
      <c r="M93" s="67" t="n">
        <f aca="false">J93-K93</f>
        <v>122492.053533352</v>
      </c>
      <c r="N93" s="163" t="n">
        <f aca="false">SUM(low_v5_m!C81:J81)</f>
        <v>3993757.33506739</v>
      </c>
      <c r="O93" s="7"/>
      <c r="P93" s="7"/>
      <c r="Q93" s="67" t="n">
        <f aca="false">I93*5.5017049523</f>
        <v>141741300.995798</v>
      </c>
      <c r="R93" s="67"/>
      <c r="S93" s="67"/>
      <c r="T93" s="7"/>
      <c r="U93" s="7"/>
      <c r="V93" s="67" t="n">
        <f aca="false">K93*5.5017049523</f>
        <v>21789922.7805196</v>
      </c>
      <c r="W93" s="67" t="n">
        <f aca="false">M93*5.5017049523</f>
        <v>673915.137541842</v>
      </c>
      <c r="X93" s="67" t="n">
        <f aca="false">N93*5.1890047538+L93*5.5017049523</f>
        <v>27104000.8147712</v>
      </c>
      <c r="Y93" s="67" t="n">
        <f aca="false">N93*5.1890047538</f>
        <v>20723625.7971883</v>
      </c>
      <c r="Z93" s="67" t="n">
        <f aca="false">L93*5.5017049523</f>
        <v>6380375.01758285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low_v2_m!D82+temporary_pension_bonus_low!B82</f>
        <v>30701746.7468641</v>
      </c>
      <c r="G94" s="161" t="n">
        <f aca="false">low_v2_m!E82+temporary_pension_bonus_low!B82</f>
        <v>29432768.151552</v>
      </c>
      <c r="H94" s="8" t="n">
        <f aca="false">F94-J94</f>
        <v>26551615.8691492</v>
      </c>
      <c r="I94" s="8" t="n">
        <f aca="false">G94-K94</f>
        <v>25407141.2001685</v>
      </c>
      <c r="J94" s="161" t="n">
        <f aca="false">low_v2_m!J82</f>
        <v>4150130.87771496</v>
      </c>
      <c r="K94" s="161" t="n">
        <f aca="false">low_v2_m!K82</f>
        <v>4025626.95138351</v>
      </c>
      <c r="L94" s="8" t="n">
        <f aca="false">H94-I94</f>
        <v>1144474.66898065</v>
      </c>
      <c r="M94" s="8" t="n">
        <f aca="false">J94-K94</f>
        <v>124503.926331449</v>
      </c>
      <c r="N94" s="161" t="n">
        <f aca="false">SUM(low_v5_m!C82:J82)</f>
        <v>4740532.62847891</v>
      </c>
      <c r="O94" s="5"/>
      <c r="P94" s="5"/>
      <c r="Q94" s="8" t="n">
        <f aca="false">I94*5.5017049523</f>
        <v>139782594.564752</v>
      </c>
      <c r="R94" s="8"/>
      <c r="S94" s="8"/>
      <c r="T94" s="5"/>
      <c r="U94" s="5"/>
      <c r="V94" s="8" t="n">
        <f aca="false">K94*5.5017049523</f>
        <v>22147811.734539</v>
      </c>
      <c r="W94" s="8" t="n">
        <f aca="false">M94*5.5017049523</f>
        <v>684983.868078527</v>
      </c>
      <c r="X94" s="8" t="n">
        <f aca="false">N94*5.1890047538+L94*5.5017049523</f>
        <v>30895208.2988339</v>
      </c>
      <c r="Y94" s="8" t="n">
        <f aca="false">N94*5.1890047538</f>
        <v>24598646.3447211</v>
      </c>
      <c r="Z94" s="8" t="n">
        <f aca="false">L94*5.5017049523</f>
        <v>6296561.95411277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low_v2_m!D83+temporary_pension_bonus_low!B83</f>
        <v>31216563.5730893</v>
      </c>
      <c r="G95" s="163" t="n">
        <f aca="false">low_v2_m!E83+temporary_pension_bonus_low!B83</f>
        <v>29926991.0539593</v>
      </c>
      <c r="H95" s="67" t="n">
        <f aca="false">F95-J95</f>
        <v>26895514.5021681</v>
      </c>
      <c r="I95" s="67" t="n">
        <f aca="false">G95-K95</f>
        <v>25735573.4551657</v>
      </c>
      <c r="J95" s="163" t="n">
        <f aca="false">low_v2_m!J83</f>
        <v>4321049.07092122</v>
      </c>
      <c r="K95" s="163" t="n">
        <f aca="false">low_v2_m!K83</f>
        <v>4191417.59879358</v>
      </c>
      <c r="L95" s="67" t="n">
        <f aca="false">H95-I95</f>
        <v>1159941.04700237</v>
      </c>
      <c r="M95" s="67" t="n">
        <f aca="false">J95-K95</f>
        <v>129631.472127637</v>
      </c>
      <c r="N95" s="163" t="n">
        <f aca="false">SUM(low_v5_m!C83:J83)</f>
        <v>4041885.34844838</v>
      </c>
      <c r="O95" s="7"/>
      <c r="P95" s="7"/>
      <c r="Q95" s="67" t="n">
        <f aca="false">I95*5.5017049523</f>
        <v>141589531.928566</v>
      </c>
      <c r="R95" s="67"/>
      <c r="S95" s="67"/>
      <c r="T95" s="7"/>
      <c r="U95" s="7"/>
      <c r="V95" s="67" t="n">
        <f aca="false">K95*5.5017049523</f>
        <v>23059942.96044</v>
      </c>
      <c r="W95" s="67" t="n">
        <f aca="false">M95*5.5017049523</f>
        <v>713194.112178562</v>
      </c>
      <c r="X95" s="67" t="n">
        <f aca="false">N95*5.1890047538+L95*5.5017049523</f>
        <v>27355015.6900822</v>
      </c>
      <c r="Y95" s="67" t="n">
        <f aca="false">N95*5.1890047538</f>
        <v>20973362.2874132</v>
      </c>
      <c r="Z95" s="67" t="n">
        <f aca="false">L95*5.5017049523</f>
        <v>6381653.40266899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low_v2_m!D84+temporary_pension_bonus_low!B84</f>
        <v>30882579.1704587</v>
      </c>
      <c r="G96" s="163" t="n">
        <f aca="false">low_v2_m!E84+temporary_pension_bonus_low!B84</f>
        <v>29607113.3413761</v>
      </c>
      <c r="H96" s="67" t="n">
        <f aca="false">F96-J96</f>
        <v>26541704.910478</v>
      </c>
      <c r="I96" s="67" t="n">
        <f aca="false">G96-K96</f>
        <v>25396465.3091948</v>
      </c>
      <c r="J96" s="163" t="n">
        <f aca="false">low_v2_m!J84</f>
        <v>4340874.25998068</v>
      </c>
      <c r="K96" s="163" t="n">
        <f aca="false">low_v2_m!K84</f>
        <v>4210648.03218126</v>
      </c>
      <c r="L96" s="67" t="n">
        <f aca="false">H96-I96</f>
        <v>1145239.60128317</v>
      </c>
      <c r="M96" s="67" t="n">
        <f aca="false">J96-K96</f>
        <v>130226.227799421</v>
      </c>
      <c r="N96" s="163" t="n">
        <f aca="false">SUM(low_v5_m!C84:J84)</f>
        <v>3966327.75843884</v>
      </c>
      <c r="O96" s="7"/>
      <c r="P96" s="7"/>
      <c r="Q96" s="67" t="n">
        <f aca="false">I96*5.5017049523</f>
        <v>139723858.962512</v>
      </c>
      <c r="R96" s="67"/>
      <c r="S96" s="67"/>
      <c r="T96" s="7"/>
      <c r="U96" s="7"/>
      <c r="V96" s="67" t="n">
        <f aca="false">K96*5.5017049523</f>
        <v>23165743.1310439</v>
      </c>
      <c r="W96" s="67" t="n">
        <f aca="false">M96*5.5017049523</f>
        <v>716466.282403423</v>
      </c>
      <c r="X96" s="67" t="n">
        <f aca="false">N96*5.1890047538+L96*5.5017049523</f>
        <v>26882063.9796177</v>
      </c>
      <c r="Y96" s="67" t="n">
        <f aca="false">N96*5.1890047538</f>
        <v>20581293.593668</v>
      </c>
      <c r="Z96" s="67" t="n">
        <f aca="false">L96*5.5017049523</f>
        <v>6300770.38594968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low_v2_m!D85+temporary_pension_bonus_low!B85</f>
        <v>31337711.446238</v>
      </c>
      <c r="G97" s="163" t="n">
        <f aca="false">low_v2_m!E85+temporary_pension_bonus_low!B85</f>
        <v>30044023.485686</v>
      </c>
      <c r="H97" s="67" t="n">
        <f aca="false">F97-J97</f>
        <v>26869027.9426073</v>
      </c>
      <c r="I97" s="67" t="n">
        <f aca="false">G97-K97</f>
        <v>25709400.4871642</v>
      </c>
      <c r="J97" s="163" t="n">
        <f aca="false">low_v2_m!J85</f>
        <v>4468683.50363073</v>
      </c>
      <c r="K97" s="163" t="n">
        <f aca="false">low_v2_m!K85</f>
        <v>4334622.99852181</v>
      </c>
      <c r="L97" s="67" t="n">
        <f aca="false">H97-I97</f>
        <v>1159627.45544311</v>
      </c>
      <c r="M97" s="67" t="n">
        <f aca="false">J97-K97</f>
        <v>134060.505108921</v>
      </c>
      <c r="N97" s="163" t="n">
        <f aca="false">SUM(low_v5_m!C85:J85)</f>
        <v>4011617.80907753</v>
      </c>
      <c r="O97" s="7"/>
      <c r="P97" s="7"/>
      <c r="Q97" s="67" t="n">
        <f aca="false">I97*5.5017049523</f>
        <v>141445535.980895</v>
      </c>
      <c r="R97" s="67"/>
      <c r="S97" s="67"/>
      <c r="T97" s="7"/>
      <c r="U97" s="7"/>
      <c r="V97" s="67" t="n">
        <f aca="false">K97*5.5017049523</f>
        <v>23847816.8173209</v>
      </c>
      <c r="W97" s="67" t="n">
        <f aca="false">M97*5.5017049523</f>
        <v>737561.344865589</v>
      </c>
      <c r="X97" s="67" t="n">
        <f aca="false">N97*5.1890047538+L97*5.5017049523</f>
        <v>27196231.9961664</v>
      </c>
      <c r="Y97" s="67" t="n">
        <f aca="false">N97*5.1890047538</f>
        <v>20816303.881732</v>
      </c>
      <c r="Z97" s="67" t="n">
        <f aca="false">L97*5.5017049523</f>
        <v>6379928.11443441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low_v2_m!D86+temporary_pension_bonus_low!B86</f>
        <v>30962891.3781132</v>
      </c>
      <c r="G98" s="161" t="n">
        <f aca="false">low_v2_m!E86+temporary_pension_bonus_low!B86</f>
        <v>29685689.533284</v>
      </c>
      <c r="H98" s="8" t="n">
        <f aca="false">F98-J98</f>
        <v>26491043.7884729</v>
      </c>
      <c r="I98" s="8" t="n">
        <f aca="false">G98-K98</f>
        <v>25347997.371333</v>
      </c>
      <c r="J98" s="161" t="n">
        <f aca="false">low_v2_m!J86</f>
        <v>4471847.58964025</v>
      </c>
      <c r="K98" s="161" t="n">
        <f aca="false">low_v2_m!K86</f>
        <v>4337692.16195104</v>
      </c>
      <c r="L98" s="8" t="n">
        <f aca="false">H98-I98</f>
        <v>1143046.41713997</v>
      </c>
      <c r="M98" s="8" t="n">
        <f aca="false">J98-K98</f>
        <v>134155.427689208</v>
      </c>
      <c r="N98" s="161" t="n">
        <f aca="false">SUM(low_v5_m!C86:J86)</f>
        <v>4725739.06626221</v>
      </c>
      <c r="O98" s="5"/>
      <c r="P98" s="5"/>
      <c r="Q98" s="8" t="n">
        <f aca="false">I98*5.5017049523</f>
        <v>139457202.66875</v>
      </c>
      <c r="R98" s="8"/>
      <c r="S98" s="8"/>
      <c r="T98" s="5"/>
      <c r="U98" s="5"/>
      <c r="V98" s="8" t="n">
        <f aca="false">K98*5.5017049523</f>
        <v>23864702.448959</v>
      </c>
      <c r="W98" s="8" t="n">
        <f aca="false">M98*5.5017049523</f>
        <v>738083.580895639</v>
      </c>
      <c r="X98" s="8" t="n">
        <f aca="false">N98*5.1890047538+L98*5.5017049523</f>
        <v>30810586.6139407</v>
      </c>
      <c r="Y98" s="8" t="n">
        <f aca="false">N98*5.1890047538</f>
        <v>24521882.480053</v>
      </c>
      <c r="Z98" s="8" t="n">
        <f aca="false">L98*5.5017049523</f>
        <v>6288704.13388774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low_v2_m!D87+temporary_pension_bonus_low!B87</f>
        <v>31503339.9782089</v>
      </c>
      <c r="G99" s="163" t="n">
        <f aca="false">low_v2_m!E87+temporary_pension_bonus_low!B87</f>
        <v>30205085.2936833</v>
      </c>
      <c r="H99" s="67" t="n">
        <f aca="false">F99-J99</f>
        <v>26877134.939413</v>
      </c>
      <c r="I99" s="67" t="n">
        <f aca="false">G99-K99</f>
        <v>25717666.4060513</v>
      </c>
      <c r="J99" s="163" t="n">
        <f aca="false">low_v2_m!J87</f>
        <v>4626205.03879589</v>
      </c>
      <c r="K99" s="163" t="n">
        <f aca="false">low_v2_m!K87</f>
        <v>4487418.88763202</v>
      </c>
      <c r="L99" s="67" t="n">
        <f aca="false">H99-I99</f>
        <v>1159468.53336168</v>
      </c>
      <c r="M99" s="67" t="n">
        <f aca="false">J99-K99</f>
        <v>138786.151163877</v>
      </c>
      <c r="N99" s="163" t="n">
        <f aca="false">SUM(low_v5_m!C87:J87)</f>
        <v>3995413.3019847</v>
      </c>
      <c r="O99" s="7"/>
      <c r="P99" s="7"/>
      <c r="Q99" s="67" t="n">
        <f aca="false">I99*5.5017049523</f>
        <v>141491012.627772</v>
      </c>
      <c r="R99" s="67"/>
      <c r="S99" s="67"/>
      <c r="T99" s="7"/>
      <c r="U99" s="7"/>
      <c r="V99" s="67" t="n">
        <f aca="false">K99*5.5017049523</f>
        <v>24688454.7171296</v>
      </c>
      <c r="W99" s="67" t="n">
        <f aca="false">M99*5.5017049523</f>
        <v>763560.455168958</v>
      </c>
      <c r="X99" s="67" t="n">
        <f aca="false">N99*5.1890047538+L99*5.5017049523</f>
        <v>27111272.3894264</v>
      </c>
      <c r="Y99" s="67" t="n">
        <f aca="false">N99*5.1890047538</f>
        <v>20732218.6173944</v>
      </c>
      <c r="Z99" s="67" t="n">
        <f aca="false">L99*5.5017049523</f>
        <v>6379053.77203198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low_v2_m!D88+temporary_pension_bonus_low!B88</f>
        <v>31183572.5619764</v>
      </c>
      <c r="G100" s="163" t="n">
        <f aca="false">low_v2_m!E88+temporary_pension_bonus_low!B88</f>
        <v>29899157.0545808</v>
      </c>
      <c r="H100" s="67" t="n">
        <f aca="false">F100-J100</f>
        <v>26526527.8071985</v>
      </c>
      <c r="I100" s="67" t="n">
        <f aca="false">G100-K100</f>
        <v>25381823.6424463</v>
      </c>
      <c r="J100" s="163" t="n">
        <f aca="false">low_v2_m!J88</f>
        <v>4657044.75477791</v>
      </c>
      <c r="K100" s="163" t="n">
        <f aca="false">low_v2_m!K88</f>
        <v>4517333.41213457</v>
      </c>
      <c r="L100" s="67" t="n">
        <f aca="false">H100-I100</f>
        <v>1144704.16475223</v>
      </c>
      <c r="M100" s="67" t="n">
        <f aca="false">J100-K100</f>
        <v>139711.342643338</v>
      </c>
      <c r="N100" s="163" t="n">
        <f aca="false">SUM(low_v5_m!C88:J88)</f>
        <v>3908904.06502419</v>
      </c>
      <c r="O100" s="7"/>
      <c r="P100" s="7"/>
      <c r="Q100" s="67" t="n">
        <f aca="false">I100*5.5017049523</f>
        <v>139643304.832052</v>
      </c>
      <c r="R100" s="67"/>
      <c r="S100" s="67"/>
      <c r="T100" s="7"/>
      <c r="U100" s="7"/>
      <c r="V100" s="67" t="n">
        <f aca="false">K100*5.5017049523</f>
        <v>24853035.604731</v>
      </c>
      <c r="W100" s="67" t="n">
        <f aca="false">M100*5.5017049523</f>
        <v>768650.585713336</v>
      </c>
      <c r="X100" s="67" t="n">
        <f aca="false">N100*5.1890047538+L100*5.5017049523</f>
        <v>26581146.3476944</v>
      </c>
      <c r="Y100" s="67" t="n">
        <f aca="false">N100*5.1890047538</f>
        <v>20283321.7755587</v>
      </c>
      <c r="Z100" s="67" t="n">
        <f aca="false">L100*5.5017049523</f>
        <v>6297824.57213578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low_v2_m!D89+temporary_pension_bonus_low!B89</f>
        <v>31580746.6650089</v>
      </c>
      <c r="G101" s="163" t="n">
        <f aca="false">low_v2_m!E89+temporary_pension_bonus_low!B89</f>
        <v>30281242.1928932</v>
      </c>
      <c r="H101" s="67" t="n">
        <f aca="false">F101-J101</f>
        <v>26814371.5238691</v>
      </c>
      <c r="I101" s="67" t="n">
        <f aca="false">G101-K101</f>
        <v>25657858.3059876</v>
      </c>
      <c r="J101" s="163" t="n">
        <f aca="false">low_v2_m!J89</f>
        <v>4766375.14113979</v>
      </c>
      <c r="K101" s="163" t="n">
        <f aca="false">low_v2_m!K89</f>
        <v>4623383.8869056</v>
      </c>
      <c r="L101" s="67" t="n">
        <f aca="false">H101-I101</f>
        <v>1156513.21788144</v>
      </c>
      <c r="M101" s="67" t="n">
        <f aca="false">J101-K101</f>
        <v>142991.254234194</v>
      </c>
      <c r="N101" s="163" t="n">
        <f aca="false">SUM(low_v5_m!C89:J89)</f>
        <v>3940283.00935115</v>
      </c>
      <c r="O101" s="7"/>
      <c r="P101" s="7"/>
      <c r="Q101" s="67" t="n">
        <f aca="false">I101*5.5017049523</f>
        <v>141161966.107464</v>
      </c>
      <c r="R101" s="67"/>
      <c r="S101" s="67"/>
      <c r="T101" s="7"/>
      <c r="U101" s="7"/>
      <c r="V101" s="67" t="n">
        <f aca="false">K101*5.5017049523</f>
        <v>25436494.0269725</v>
      </c>
      <c r="W101" s="67" t="n">
        <f aca="false">M101*5.5017049523</f>
        <v>786695.691555853</v>
      </c>
      <c r="X101" s="67" t="n">
        <f aca="false">N101*5.1890047538+L101*5.5017049523</f>
        <v>26808941.7650592</v>
      </c>
      <c r="Y101" s="67" t="n">
        <f aca="false">N101*5.1890047538</f>
        <v>20446147.2668405</v>
      </c>
      <c r="Z101" s="67" t="n">
        <f aca="false">L101*5.5017049523</f>
        <v>6362794.49821875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low_v2_m!D90+temporary_pension_bonus_low!B90</f>
        <v>31243735.2675334</v>
      </c>
      <c r="G102" s="161" t="n">
        <f aca="false">low_v2_m!E90+temporary_pension_bonus_low!B90</f>
        <v>29958540.5861501</v>
      </c>
      <c r="H102" s="8" t="n">
        <f aca="false">F102-J102</f>
        <v>26441495.2477029</v>
      </c>
      <c r="I102" s="8" t="n">
        <f aca="false">G102-K102</f>
        <v>25300367.7669146</v>
      </c>
      <c r="J102" s="161" t="n">
        <f aca="false">low_v2_m!J90</f>
        <v>4802240.01983046</v>
      </c>
      <c r="K102" s="161" t="n">
        <f aca="false">low_v2_m!K90</f>
        <v>4658172.81923555</v>
      </c>
      <c r="L102" s="8" t="n">
        <f aca="false">H102-I102</f>
        <v>1141127.48078832</v>
      </c>
      <c r="M102" s="8" t="n">
        <f aca="false">J102-K102</f>
        <v>144067.200594913</v>
      </c>
      <c r="N102" s="161" t="n">
        <f aca="false">SUM(low_v5_m!C90:J90)</f>
        <v>4682416.9402367</v>
      </c>
      <c r="O102" s="5"/>
      <c r="P102" s="5"/>
      <c r="Q102" s="8" t="n">
        <f aca="false">I102*5.5017049523</f>
        <v>139195158.638245</v>
      </c>
      <c r="R102" s="8"/>
      <c r="S102" s="8"/>
      <c r="T102" s="5"/>
      <c r="U102" s="5"/>
      <c r="V102" s="8" t="n">
        <f aca="false">K102*5.5017049523</f>
        <v>25627892.4682575</v>
      </c>
      <c r="W102" s="8" t="n">
        <f aca="false">M102*5.5017049523</f>
        <v>792615.230977032</v>
      </c>
      <c r="X102" s="8" t="n">
        <f aca="false">N102*5.1890047538+L102*5.5017049523</f>
        <v>30575230.4744206</v>
      </c>
      <c r="Y102" s="8" t="n">
        <f aca="false">N102*5.1890047538</f>
        <v>24297083.7621619</v>
      </c>
      <c r="Z102" s="8" t="n">
        <f aca="false">L102*5.5017049523</f>
        <v>6278146.71225875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low_v2_m!D91+temporary_pension_bonus_low!B91</f>
        <v>31702662.0958143</v>
      </c>
      <c r="G103" s="163" t="n">
        <f aca="false">low_v2_m!E91+temporary_pension_bonus_low!B91</f>
        <v>30399728.0633522</v>
      </c>
      <c r="H103" s="67" t="n">
        <f aca="false">F103-J103</f>
        <v>26716042.5909164</v>
      </c>
      <c r="I103" s="67" t="n">
        <f aca="false">G103-K103</f>
        <v>25562707.1436012</v>
      </c>
      <c r="J103" s="163" t="n">
        <f aca="false">low_v2_m!J91</f>
        <v>4986619.5048979</v>
      </c>
      <c r="K103" s="163" t="n">
        <f aca="false">low_v2_m!K91</f>
        <v>4837020.91975096</v>
      </c>
      <c r="L103" s="67" t="n">
        <f aca="false">H103-I103</f>
        <v>1153335.44731521</v>
      </c>
      <c r="M103" s="67" t="n">
        <f aca="false">J103-K103</f>
        <v>149598.585146937</v>
      </c>
      <c r="N103" s="163" t="n">
        <f aca="false">SUM(low_v5_m!C91:J91)</f>
        <v>3979245.84290794</v>
      </c>
      <c r="O103" s="7"/>
      <c r="P103" s="7"/>
      <c r="Q103" s="67" t="n">
        <f aca="false">I103*5.5017049523</f>
        <v>140638472.486145</v>
      </c>
      <c r="R103" s="67"/>
      <c r="S103" s="67"/>
      <c r="T103" s="7"/>
      <c r="U103" s="7"/>
      <c r="V103" s="67" t="n">
        <f aca="false">K103*5.5017049523</f>
        <v>26611861.9485725</v>
      </c>
      <c r="W103" s="67" t="n">
        <f aca="false">M103*5.5017049523</f>
        <v>823047.276759974</v>
      </c>
      <c r="X103" s="67" t="n">
        <f aca="false">N103*5.1890047538+L103*5.5017049523</f>
        <v>26993636.9375454</v>
      </c>
      <c r="Y103" s="67" t="n">
        <f aca="false">N103*5.1890047538</f>
        <v>20648325.5953882</v>
      </c>
      <c r="Z103" s="67" t="n">
        <f aca="false">L103*5.5017049523</f>
        <v>6345311.34215722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low_v2_m!D92+temporary_pension_bonus_low!B92</f>
        <v>31361328.4955241</v>
      </c>
      <c r="G104" s="163" t="n">
        <f aca="false">low_v2_m!E92+temporary_pension_bonus_low!B92</f>
        <v>30073435.3341391</v>
      </c>
      <c r="H104" s="67" t="n">
        <f aca="false">F104-J104</f>
        <v>26315670.7749073</v>
      </c>
      <c r="I104" s="67" t="n">
        <f aca="false">G104-K104</f>
        <v>25179147.3451407</v>
      </c>
      <c r="J104" s="163" t="n">
        <f aca="false">low_v2_m!J92</f>
        <v>5045657.72061687</v>
      </c>
      <c r="K104" s="163" t="n">
        <f aca="false">low_v2_m!K92</f>
        <v>4894287.98899837</v>
      </c>
      <c r="L104" s="67" t="n">
        <f aca="false">H104-I104</f>
        <v>1136523.42976657</v>
      </c>
      <c r="M104" s="67" t="n">
        <f aca="false">J104-K104</f>
        <v>151369.731618507</v>
      </c>
      <c r="N104" s="163" t="n">
        <f aca="false">SUM(low_v5_m!C92:J92)</f>
        <v>3898336.66760588</v>
      </c>
      <c r="O104" s="7"/>
      <c r="P104" s="7"/>
      <c r="Q104" s="67" t="n">
        <f aca="false">I104*5.5017049523</f>
        <v>138528239.643452</v>
      </c>
      <c r="R104" s="67"/>
      <c r="S104" s="67"/>
      <c r="T104" s="7"/>
      <c r="U104" s="7"/>
      <c r="V104" s="67" t="n">
        <f aca="false">K104*5.5017049523</f>
        <v>26926928.4670547</v>
      </c>
      <c r="W104" s="67" t="n">
        <f aca="false">M104*5.5017049523</f>
        <v>832791.602073861</v>
      </c>
      <c r="X104" s="67" t="n">
        <f aca="false">N104*5.1890047538+L104*5.5017049523</f>
        <v>26481304.0820715</v>
      </c>
      <c r="Y104" s="67" t="n">
        <f aca="false">N104*5.1890047538</f>
        <v>20228487.5001198</v>
      </c>
      <c r="Z104" s="67" t="n">
        <f aca="false">L104*5.5017049523</f>
        <v>6252816.5819517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low_v2_m!D93+temporary_pension_bonus_low!B93</f>
        <v>32071670.7734846</v>
      </c>
      <c r="G105" s="163" t="n">
        <f aca="false">low_v2_m!E93+temporary_pension_bonus_low!B93</f>
        <v>30755630.7488916</v>
      </c>
      <c r="H105" s="67" t="n">
        <f aca="false">F105-J105</f>
        <v>26844060.7370192</v>
      </c>
      <c r="I105" s="67" t="n">
        <f aca="false">G105-K105</f>
        <v>25684849.0135201</v>
      </c>
      <c r="J105" s="163" t="n">
        <f aca="false">low_v2_m!J93</f>
        <v>5227610.03646543</v>
      </c>
      <c r="K105" s="163" t="n">
        <f aca="false">low_v2_m!K93</f>
        <v>5070781.73537147</v>
      </c>
      <c r="L105" s="67" t="n">
        <f aca="false">H105-I105</f>
        <v>1159211.72349904</v>
      </c>
      <c r="M105" s="67" t="n">
        <f aca="false">J105-K105</f>
        <v>156828.301093964</v>
      </c>
      <c r="N105" s="163" t="n">
        <f aca="false">SUM(low_v5_m!C93:J93)</f>
        <v>3958964.50572022</v>
      </c>
      <c r="O105" s="7"/>
      <c r="P105" s="7"/>
      <c r="Q105" s="67" t="n">
        <f aca="false">I105*5.5017049523</f>
        <v>141310461.016761</v>
      </c>
      <c r="R105" s="67"/>
      <c r="S105" s="67"/>
      <c r="T105" s="7"/>
      <c r="U105" s="7"/>
      <c r="V105" s="67" t="n">
        <f aca="false">K105*5.5017049523</f>
        <v>27897944.9855256</v>
      </c>
      <c r="W105" s="67" t="n">
        <f aca="false">M105*5.5017049523</f>
        <v>862823.040789457</v>
      </c>
      <c r="X105" s="67" t="n">
        <f aca="false">N105*5.1890047538+L105*5.5017049523</f>
        <v>26920726.5202466</v>
      </c>
      <c r="Y105" s="67" t="n">
        <f aca="false">N105*5.1890047538</f>
        <v>20543085.6403077</v>
      </c>
      <c r="Z105" s="67" t="n">
        <f aca="false">L105*5.5017049523</f>
        <v>6377640.87993891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low_v2_m!D94+temporary_pension_bonus_low!B94</f>
        <v>31737809.0085612</v>
      </c>
      <c r="G106" s="161" t="n">
        <f aca="false">low_v2_m!E94+temporary_pension_bonus_low!B94</f>
        <v>30437106.9960647</v>
      </c>
      <c r="H106" s="8" t="n">
        <f aca="false">F106-J106</f>
        <v>26552819.6825896</v>
      </c>
      <c r="I106" s="8" t="n">
        <f aca="false">G106-K106</f>
        <v>25407667.3498723</v>
      </c>
      <c r="J106" s="161" t="n">
        <f aca="false">low_v2_m!J94</f>
        <v>5184989.32597159</v>
      </c>
      <c r="K106" s="161" t="n">
        <f aca="false">low_v2_m!K94</f>
        <v>5029439.64619244</v>
      </c>
      <c r="L106" s="8" t="n">
        <f aca="false">H106-I106</f>
        <v>1145152.33271731</v>
      </c>
      <c r="M106" s="8" t="n">
        <f aca="false">J106-K106</f>
        <v>155549.679779148</v>
      </c>
      <c r="N106" s="161" t="n">
        <f aca="false">SUM(low_v5_m!C94:J94)</f>
        <v>4611420.37086137</v>
      </c>
      <c r="O106" s="5"/>
      <c r="P106" s="5"/>
      <c r="Q106" s="8" t="n">
        <f aca="false">I106*5.5017049523</f>
        <v>139785489.285183</v>
      </c>
      <c r="R106" s="8"/>
      <c r="S106" s="8"/>
      <c r="T106" s="5"/>
      <c r="U106" s="5"/>
      <c r="V106" s="8" t="n">
        <f aca="false">K106*5.5017049523</f>
        <v>27670493.0087509</v>
      </c>
      <c r="W106" s="8" t="n">
        <f aca="false">M106*5.5017049523</f>
        <v>855788.443569616</v>
      </c>
      <c r="X106" s="8" t="n">
        <f aca="false">N106*5.1890047538+L106*5.5017049523</f>
        <v>30228972.4862186</v>
      </c>
      <c r="Y106" s="8" t="n">
        <f aca="false">N106*5.1890047538</f>
        <v>23928682.2261698</v>
      </c>
      <c r="Z106" s="8" t="n">
        <f aca="false">L106*5.5017049523</f>
        <v>6300290.26004875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low_v2_m!D95+temporary_pension_bonus_low!B95</f>
        <v>32241055.6641276</v>
      </c>
      <c r="G107" s="163" t="n">
        <f aca="false">low_v2_m!E95+temporary_pension_bonus_low!B95</f>
        <v>30920914.3297632</v>
      </c>
      <c r="H107" s="67" t="n">
        <f aca="false">F107-J107</f>
        <v>26956824.5456899</v>
      </c>
      <c r="I107" s="67" t="n">
        <f aca="false">G107-K107</f>
        <v>25795210.1448786</v>
      </c>
      <c r="J107" s="163" t="n">
        <f aca="false">low_v2_m!J95</f>
        <v>5284231.11843776</v>
      </c>
      <c r="K107" s="163" t="n">
        <f aca="false">low_v2_m!K95</f>
        <v>5125704.18488463</v>
      </c>
      <c r="L107" s="67" t="n">
        <f aca="false">H107-I107</f>
        <v>1161614.40081127</v>
      </c>
      <c r="M107" s="67" t="n">
        <f aca="false">J107-K107</f>
        <v>158526.933553133</v>
      </c>
      <c r="N107" s="163" t="n">
        <f aca="false">SUM(low_v5_m!C95:J95)</f>
        <v>3881275.18828414</v>
      </c>
      <c r="O107" s="7"/>
      <c r="P107" s="7"/>
      <c r="Q107" s="67" t="n">
        <f aca="false">I107*5.5017049523</f>
        <v>141917635.399698</v>
      </c>
      <c r="R107" s="67"/>
      <c r="S107" s="67"/>
      <c r="T107" s="7"/>
      <c r="U107" s="7"/>
      <c r="V107" s="67" t="n">
        <f aca="false">K107*5.5017049523</f>
        <v>28200112.0980046</v>
      </c>
      <c r="W107" s="67" t="n">
        <f aca="false">M107*5.5017049523</f>
        <v>872168.415402206</v>
      </c>
      <c r="X107" s="67" t="n">
        <f aca="false">N107*5.1890047538+L107*5.5017049523</f>
        <v>26530815.1044187</v>
      </c>
      <c r="Y107" s="67" t="n">
        <f aca="false">N107*5.1890047538</f>
        <v>20139955.4028124</v>
      </c>
      <c r="Z107" s="67" t="n">
        <f aca="false">L107*5.5017049523</f>
        <v>6390859.70160634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low_v2_m!D96+temporary_pension_bonus_low!B96</f>
        <v>31932632.2376965</v>
      </c>
      <c r="G108" s="163" t="n">
        <f aca="false">low_v2_m!E96+temporary_pension_bonus_low!B96</f>
        <v>30625725.6143875</v>
      </c>
      <c r="H108" s="67" t="n">
        <f aca="false">F108-J108</f>
        <v>26631325.095554</v>
      </c>
      <c r="I108" s="67" t="n">
        <f aca="false">G108-K108</f>
        <v>25483457.6865093</v>
      </c>
      <c r="J108" s="163" t="n">
        <f aca="false">low_v2_m!J96</f>
        <v>5301307.14214255</v>
      </c>
      <c r="K108" s="163" t="n">
        <f aca="false">low_v2_m!K96</f>
        <v>5142267.92787828</v>
      </c>
      <c r="L108" s="67" t="n">
        <f aca="false">H108-I108</f>
        <v>1147867.4090447</v>
      </c>
      <c r="M108" s="67" t="n">
        <f aca="false">J108-K108</f>
        <v>159039.214264276</v>
      </c>
      <c r="N108" s="163" t="n">
        <f aca="false">SUM(low_v5_m!C96:J96)</f>
        <v>3842211.83374287</v>
      </c>
      <c r="O108" s="7"/>
      <c r="P108" s="7"/>
      <c r="Q108" s="67" t="n">
        <f aca="false">I108*5.5017049523</f>
        <v>140202465.355596</v>
      </c>
      <c r="R108" s="67"/>
      <c r="S108" s="67"/>
      <c r="T108" s="7"/>
      <c r="U108" s="7"/>
      <c r="V108" s="67" t="n">
        <f aca="false">K108*5.5017049523</f>
        <v>28291240.9248614</v>
      </c>
      <c r="W108" s="67" t="n">
        <f aca="false">M108*5.5017049523</f>
        <v>874986.832727665</v>
      </c>
      <c r="X108" s="67" t="n">
        <f aca="false">N108*5.1890047538+L108*5.5017049523</f>
        <v>26252483.2793233</v>
      </c>
      <c r="Y108" s="67" t="n">
        <f aca="false">N108*5.1890047538</f>
        <v>19937255.4703984</v>
      </c>
      <c r="Z108" s="67" t="n">
        <f aca="false">L108*5.5017049523</f>
        <v>6315227.80892498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low_v2_m!D97+temporary_pension_bonus_low!B97</f>
        <v>32281627.3914325</v>
      </c>
      <c r="G109" s="163" t="n">
        <f aca="false">low_v2_m!E97+temporary_pension_bonus_low!B97</f>
        <v>30961546.1411594</v>
      </c>
      <c r="H109" s="67" t="n">
        <f aca="false">F109-J109</f>
        <v>26850863.687032</v>
      </c>
      <c r="I109" s="67" t="n">
        <f aca="false">G109-K109</f>
        <v>25693705.347891</v>
      </c>
      <c r="J109" s="163" t="n">
        <f aca="false">low_v2_m!J97</f>
        <v>5430763.70440046</v>
      </c>
      <c r="K109" s="163" t="n">
        <f aca="false">low_v2_m!K97</f>
        <v>5267840.79326845</v>
      </c>
      <c r="L109" s="67" t="n">
        <f aca="false">H109-I109</f>
        <v>1157158.33914104</v>
      </c>
      <c r="M109" s="67" t="n">
        <f aca="false">J109-K109</f>
        <v>162922.911132014</v>
      </c>
      <c r="N109" s="163" t="n">
        <f aca="false">SUM(low_v5_m!C97:J97)</f>
        <v>3870024.51185406</v>
      </c>
      <c r="O109" s="7"/>
      <c r="P109" s="7"/>
      <c r="Q109" s="67" t="n">
        <f aca="false">I109*5.5017049523</f>
        <v>141359185.955429</v>
      </c>
      <c r="R109" s="67"/>
      <c r="S109" s="67"/>
      <c r="T109" s="7"/>
      <c r="U109" s="7"/>
      <c r="V109" s="67" t="n">
        <f aca="false">K109*5.5017049523</f>
        <v>28982105.780253</v>
      </c>
      <c r="W109" s="67" t="n">
        <f aca="false">M109*5.5017049523</f>
        <v>896353.787018136</v>
      </c>
      <c r="X109" s="67" t="n">
        <f aca="false">N109*5.1890047538+L109*5.5017049523</f>
        <v>26447919.3543807</v>
      </c>
      <c r="Y109" s="67" t="n">
        <f aca="false">N109*5.1890047538</f>
        <v>20081575.5893332</v>
      </c>
      <c r="Z109" s="67" t="n">
        <f aca="false">L109*5.5017049523</f>
        <v>6366343.76504751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low_v2_m!D98+temporary_pension_bonus_low!B98</f>
        <v>31986769.9945259</v>
      </c>
      <c r="G110" s="161" t="n">
        <f aca="false">low_v2_m!E98+temporary_pension_bonus_low!B98</f>
        <v>30680325.7535898</v>
      </c>
      <c r="H110" s="8" t="n">
        <f aca="false">F110-J110</f>
        <v>26526022.9039821</v>
      </c>
      <c r="I110" s="8" t="n">
        <f aca="false">G110-K110</f>
        <v>25383401.0757623</v>
      </c>
      <c r="J110" s="161" t="n">
        <f aca="false">low_v2_m!J98</f>
        <v>5460747.0905438</v>
      </c>
      <c r="K110" s="161" t="n">
        <f aca="false">low_v2_m!K98</f>
        <v>5296924.67782749</v>
      </c>
      <c r="L110" s="8" t="n">
        <f aca="false">H110-I110</f>
        <v>1142621.82821981</v>
      </c>
      <c r="M110" s="8" t="n">
        <f aca="false">J110-K110</f>
        <v>163822.412716313</v>
      </c>
      <c r="N110" s="161" t="n">
        <f aca="false">SUM(low_v5_m!C98:J98)</f>
        <v>4614029.61527097</v>
      </c>
      <c r="O110" s="5"/>
      <c r="P110" s="5"/>
      <c r="Q110" s="8" t="n">
        <f aca="false">I110*5.5017049523</f>
        <v>139651983.404739</v>
      </c>
      <c r="R110" s="8"/>
      <c r="S110" s="8"/>
      <c r="T110" s="5"/>
      <c r="U110" s="5"/>
      <c r="V110" s="8" t="n">
        <f aca="false">K110*5.5017049523</f>
        <v>29142116.7319636</v>
      </c>
      <c r="W110" s="8" t="n">
        <f aca="false">M110*5.5017049523</f>
        <v>901302.579339075</v>
      </c>
      <c r="X110" s="8" t="n">
        <f aca="false">N110*5.1890047538+L110*5.5017049523</f>
        <v>30228589.7787381</v>
      </c>
      <c r="Y110" s="8" t="n">
        <f aca="false">N110*5.1890047538</f>
        <v>23942221.6078151</v>
      </c>
      <c r="Z110" s="8" t="n">
        <f aca="false">L110*5.5017049523</f>
        <v>6286368.17092302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low_v2_m!D99+temporary_pension_bonus_low!B99</f>
        <v>32620582.0376746</v>
      </c>
      <c r="G111" s="163" t="n">
        <f aca="false">low_v2_m!E99+temporary_pension_bonus_low!B99</f>
        <v>31287964.6686635</v>
      </c>
      <c r="H111" s="67" t="n">
        <f aca="false">F111-J111</f>
        <v>27038532.195368</v>
      </c>
      <c r="I111" s="67" t="n">
        <f aca="false">G111-K111</f>
        <v>25873376.3216261</v>
      </c>
      <c r="J111" s="163" t="n">
        <f aca="false">low_v2_m!J99</f>
        <v>5582049.84230655</v>
      </c>
      <c r="K111" s="163" t="n">
        <f aca="false">low_v2_m!K99</f>
        <v>5414588.34703735</v>
      </c>
      <c r="L111" s="67" t="n">
        <f aca="false">H111-I111</f>
        <v>1165155.87374191</v>
      </c>
      <c r="M111" s="67" t="n">
        <f aca="false">J111-K111</f>
        <v>167461.495269196</v>
      </c>
      <c r="N111" s="163" t="n">
        <f aca="false">SUM(low_v5_m!C99:J99)</f>
        <v>3904926.09335753</v>
      </c>
      <c r="O111" s="7"/>
      <c r="P111" s="7"/>
      <c r="Q111" s="67" t="n">
        <f aca="false">I111*5.5017049523</f>
        <v>142347682.641412</v>
      </c>
      <c r="R111" s="67"/>
      <c r="S111" s="67"/>
      <c r="T111" s="7"/>
      <c r="U111" s="7"/>
      <c r="V111" s="67" t="n">
        <f aca="false">K111*5.5017049523</f>
        <v>29789467.5235613</v>
      </c>
      <c r="W111" s="67" t="n">
        <f aca="false">M111*5.5017049523</f>
        <v>921323.737842099</v>
      </c>
      <c r="X111" s="67" t="n">
        <f aca="false">N111*5.1890047538+L111*5.5017049523</f>
        <v>26673023.9024372</v>
      </c>
      <c r="Y111" s="67" t="n">
        <f aca="false">N111*5.1890047538</f>
        <v>20262680.0616699</v>
      </c>
      <c r="Z111" s="67" t="n">
        <f aca="false">L111*5.5017049523</f>
        <v>6410343.8407673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low_v2_m!D100+temporary_pension_bonus_low!B100</f>
        <v>32318829.8205091</v>
      </c>
      <c r="G112" s="163" t="n">
        <f aca="false">low_v2_m!E100+temporary_pension_bonus_low!B100</f>
        <v>30998925.8716763</v>
      </c>
      <c r="H112" s="67" t="n">
        <f aca="false">F112-J112</f>
        <v>26707808.320315</v>
      </c>
      <c r="I112" s="67" t="n">
        <f aca="false">G112-K112</f>
        <v>25556235.016488</v>
      </c>
      <c r="J112" s="163" t="n">
        <f aca="false">low_v2_m!J100</f>
        <v>5611021.50019412</v>
      </c>
      <c r="K112" s="163" t="n">
        <f aca="false">low_v2_m!K100</f>
        <v>5442690.8551883</v>
      </c>
      <c r="L112" s="67" t="n">
        <f aca="false">H112-I112</f>
        <v>1151573.30382694</v>
      </c>
      <c r="M112" s="67" t="n">
        <f aca="false">J112-K112</f>
        <v>168330.645005825</v>
      </c>
      <c r="N112" s="163" t="n">
        <f aca="false">SUM(low_v5_m!C100:J100)</f>
        <v>3801819.42135089</v>
      </c>
      <c r="O112" s="7"/>
      <c r="P112" s="7"/>
      <c r="Q112" s="67" t="n">
        <f aca="false">I112*5.5017049523</f>
        <v>140602864.752355</v>
      </c>
      <c r="R112" s="67"/>
      <c r="S112" s="67"/>
      <c r="T112" s="7"/>
      <c r="U112" s="7"/>
      <c r="V112" s="67" t="n">
        <f aca="false">K112*5.5017049523</f>
        <v>29944079.2318274</v>
      </c>
      <c r="W112" s="67" t="n">
        <f aca="false">M112*5.5017049523</f>
        <v>926105.543252401</v>
      </c>
      <c r="X112" s="67" t="n">
        <f aca="false">N112*5.1890047538+L112*5.5017049523</f>
        <v>26063275.59908</v>
      </c>
      <c r="Y112" s="67" t="n">
        <f aca="false">N112*5.1890047538</f>
        <v>19727659.0504789</v>
      </c>
      <c r="Z112" s="67" t="n">
        <f aca="false">L112*5.5017049523</f>
        <v>6335616.54860112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low_v2_m!D101+temporary_pension_bonus_low!B101</f>
        <v>32673509.2035248</v>
      </c>
      <c r="G113" s="163" t="n">
        <f aca="false">low_v2_m!E101+temporary_pension_bonus_low!B101</f>
        <v>31340860.6496724</v>
      </c>
      <c r="H113" s="67" t="n">
        <f aca="false">F113-J113</f>
        <v>26871297.90992</v>
      </c>
      <c r="I113" s="67" t="n">
        <f aca="false">G113-K113</f>
        <v>25712715.6948757</v>
      </c>
      <c r="J113" s="163" t="n">
        <f aca="false">low_v2_m!J101</f>
        <v>5802211.29360479</v>
      </c>
      <c r="K113" s="163" t="n">
        <f aca="false">low_v2_m!K101</f>
        <v>5628144.95479664</v>
      </c>
      <c r="L113" s="67" t="n">
        <f aca="false">H113-I113</f>
        <v>1158582.21504429</v>
      </c>
      <c r="M113" s="67" t="n">
        <f aca="false">J113-K113</f>
        <v>174066.338808144</v>
      </c>
      <c r="N113" s="163" t="n">
        <f aca="false">SUM(low_v5_m!C101:J101)</f>
        <v>3872887.27986911</v>
      </c>
      <c r="O113" s="7"/>
      <c r="P113" s="7"/>
      <c r="Q113" s="67" t="n">
        <f aca="false">I113*5.5017049523</f>
        <v>141463775.27558</v>
      </c>
      <c r="R113" s="67"/>
      <c r="S113" s="67"/>
      <c r="T113" s="7"/>
      <c r="U113" s="7"/>
      <c r="V113" s="67" t="n">
        <f aca="false">K113*5.5017049523</f>
        <v>30964392.970067</v>
      </c>
      <c r="W113" s="67" t="n">
        <f aca="false">M113*5.5017049523</f>
        <v>957661.638249493</v>
      </c>
      <c r="X113" s="67" t="n">
        <f aca="false">N113*5.1890047538+L113*5.5017049523</f>
        <v>26470608.0163282</v>
      </c>
      <c r="Y113" s="67" t="n">
        <f aca="false">N113*5.1890047538</f>
        <v>20096430.5061723</v>
      </c>
      <c r="Z113" s="67" t="n">
        <f aca="false">L113*5.5017049523</f>
        <v>6374177.51015585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low_v2_m!D102+temporary_pension_bonus_low!B102</f>
        <v>32413014.0363921</v>
      </c>
      <c r="G114" s="161" t="n">
        <f aca="false">low_v2_m!E102+temporary_pension_bonus_low!B102</f>
        <v>31090370.2129621</v>
      </c>
      <c r="H114" s="8" t="n">
        <f aca="false">F114-J114</f>
        <v>26572995.7987888</v>
      </c>
      <c r="I114" s="8" t="n">
        <f aca="false">G114-K114</f>
        <v>25425552.5224869</v>
      </c>
      <c r="J114" s="161" t="n">
        <f aca="false">low_v2_m!J102</f>
        <v>5840018.23760326</v>
      </c>
      <c r="K114" s="161" t="n">
        <f aca="false">low_v2_m!K102</f>
        <v>5664817.69047516</v>
      </c>
      <c r="L114" s="8" t="n">
        <f aca="false">H114-I114</f>
        <v>1147443.27630193</v>
      </c>
      <c r="M114" s="8" t="n">
        <f aca="false">J114-K114</f>
        <v>175200.547128098</v>
      </c>
      <c r="N114" s="161" t="n">
        <f aca="false">SUM(low_v5_m!C102:J102)</f>
        <v>4569353.66425402</v>
      </c>
      <c r="O114" s="5"/>
      <c r="P114" s="5"/>
      <c r="Q114" s="8" t="n">
        <f aca="false">I114*5.5017049523</f>
        <v>139883888.22793</v>
      </c>
      <c r="R114" s="8"/>
      <c r="S114" s="8"/>
      <c r="T114" s="5"/>
      <c r="U114" s="5"/>
      <c r="V114" s="8" t="n">
        <f aca="false">K114*5.5017049523</f>
        <v>31166155.5415638</v>
      </c>
      <c r="W114" s="8" t="n">
        <f aca="false">M114*5.5017049523</f>
        <v>963901.717780327</v>
      </c>
      <c r="X114" s="8" t="n">
        <f aca="false">N114*5.1890047538+L114*5.5017049523</f>
        <v>30023292.2413212</v>
      </c>
      <c r="Y114" s="8" t="n">
        <f aca="false">N114*5.1890047538</f>
        <v>23710397.8856075</v>
      </c>
      <c r="Z114" s="8" t="n">
        <f aca="false">L114*5.5017049523</f>
        <v>6312894.35571367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low_v2_m!D103+temporary_pension_bonus_low!B103</f>
        <v>32693376.7347115</v>
      </c>
      <c r="G115" s="163" t="n">
        <f aca="false">low_v2_m!E103+temporary_pension_bonus_low!B103</f>
        <v>31359970.4117605</v>
      </c>
      <c r="H115" s="67" t="n">
        <f aca="false">F115-J115</f>
        <v>26750163.1731863</v>
      </c>
      <c r="I115" s="67" t="n">
        <f aca="false">G115-K115</f>
        <v>25595053.2570811</v>
      </c>
      <c r="J115" s="163" t="n">
        <f aca="false">low_v2_m!J103</f>
        <v>5943213.56152518</v>
      </c>
      <c r="K115" s="163" t="n">
        <f aca="false">low_v2_m!K103</f>
        <v>5764917.15467942</v>
      </c>
      <c r="L115" s="67" t="n">
        <f aca="false">H115-I115</f>
        <v>1155109.91610528</v>
      </c>
      <c r="M115" s="67" t="n">
        <f aca="false">J115-K115</f>
        <v>178296.406845756</v>
      </c>
      <c r="N115" s="163" t="n">
        <f aca="false">SUM(low_v5_m!C103:J103)</f>
        <v>3837552.71433086</v>
      </c>
      <c r="O115" s="7"/>
      <c r="P115" s="7"/>
      <c r="Q115" s="67" t="n">
        <f aca="false">I115*5.5017049523</f>
        <v>140816431.258865</v>
      </c>
      <c r="R115" s="67"/>
      <c r="S115" s="67"/>
      <c r="T115" s="7"/>
      <c r="U115" s="7"/>
      <c r="V115" s="67" t="n">
        <f aca="false">K115*5.5017049523</f>
        <v>31716873.259499</v>
      </c>
      <c r="W115" s="67" t="n">
        <f aca="false">M115*5.5017049523</f>
        <v>980934.224520591</v>
      </c>
      <c r="X115" s="67" t="n">
        <f aca="false">N115*5.1890047538+L115*5.5017049523</f>
        <v>26268153.2235081</v>
      </c>
      <c r="Y115" s="67" t="n">
        <f aca="false">N115*5.1890047538</f>
        <v>19913079.2776209</v>
      </c>
      <c r="Z115" s="67" t="n">
        <f aca="false">L115*5.5017049523</f>
        <v>6355073.94588724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low_v2_m!D104+temporary_pension_bonus_low!B104</f>
        <v>32402133.8955084</v>
      </c>
      <c r="G116" s="163" t="n">
        <f aca="false">low_v2_m!E104+temporary_pension_bonus_low!B104</f>
        <v>31081722.4936838</v>
      </c>
      <c r="H116" s="67" t="n">
        <f aca="false">F116-J116</f>
        <v>26455665.3873754</v>
      </c>
      <c r="I116" s="67" t="n">
        <f aca="false">G116-K116</f>
        <v>25313648.0407947</v>
      </c>
      <c r="J116" s="163" t="n">
        <f aca="false">low_v2_m!J104</f>
        <v>5946468.50813302</v>
      </c>
      <c r="K116" s="163" t="n">
        <f aca="false">low_v2_m!K104</f>
        <v>5768074.45288903</v>
      </c>
      <c r="L116" s="67" t="n">
        <f aca="false">H116-I116</f>
        <v>1142017.34658067</v>
      </c>
      <c r="M116" s="67" t="n">
        <f aca="false">J116-K116</f>
        <v>178394.055243989</v>
      </c>
      <c r="N116" s="163" t="n">
        <f aca="false">SUM(low_v5_m!C104:J104)</f>
        <v>3758606.69364897</v>
      </c>
      <c r="O116" s="7"/>
      <c r="P116" s="7"/>
      <c r="Q116" s="67" t="n">
        <f aca="false">I116*5.5017049523</f>
        <v>139268222.78682</v>
      </c>
      <c r="R116" s="67"/>
      <c r="S116" s="67"/>
      <c r="T116" s="7"/>
      <c r="U116" s="7"/>
      <c r="V116" s="67" t="n">
        <f aca="false">K116*5.5017049523</f>
        <v>31734243.7826947</v>
      </c>
      <c r="W116" s="67" t="n">
        <f aca="false">M116*5.5017049523</f>
        <v>981471.457196737</v>
      </c>
      <c r="X116" s="67" t="n">
        <f aca="false">N116*5.1890047538+L116*5.5017049523</f>
        <v>25786470.4923044</v>
      </c>
      <c r="Y116" s="67" t="n">
        <f aca="false">N116*5.1890047538</f>
        <v>19503428.001009</v>
      </c>
      <c r="Z116" s="67" t="n">
        <f aca="false">L116*5.5017049523</f>
        <v>6283042.49129535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low_v2_m!D105+temporary_pension_bonus_low!B105</f>
        <v>32881523.0324899</v>
      </c>
      <c r="G117" s="163" t="n">
        <f aca="false">low_v2_m!E105+temporary_pension_bonus_low!B105</f>
        <v>31542297.4522623</v>
      </c>
      <c r="H117" s="67" t="n">
        <f aca="false">F117-J117</f>
        <v>26806020.8388132</v>
      </c>
      <c r="I117" s="67" t="n">
        <f aca="false">G117-K117</f>
        <v>25649060.3243959</v>
      </c>
      <c r="J117" s="163" t="n">
        <f aca="false">low_v2_m!J105</f>
        <v>6075502.19367672</v>
      </c>
      <c r="K117" s="163" t="n">
        <f aca="false">low_v2_m!K105</f>
        <v>5893237.12786642</v>
      </c>
      <c r="L117" s="67" t="n">
        <f aca="false">H117-I117</f>
        <v>1156960.51441727</v>
      </c>
      <c r="M117" s="67" t="n">
        <f aca="false">J117-K117</f>
        <v>182265.065810299</v>
      </c>
      <c r="N117" s="163" t="n">
        <f aca="false">SUM(low_v5_m!C105:J105)</f>
        <v>3815203.21672592</v>
      </c>
      <c r="O117" s="7"/>
      <c r="P117" s="7"/>
      <c r="Q117" s="67" t="n">
        <f aca="false">I117*5.5017049523</f>
        <v>141113562.20857</v>
      </c>
      <c r="R117" s="67"/>
      <c r="S117" s="67"/>
      <c r="T117" s="7"/>
      <c r="U117" s="7"/>
      <c r="V117" s="67" t="n">
        <f aca="false">K117*5.5017049523</f>
        <v>32422851.8914609</v>
      </c>
      <c r="W117" s="67" t="n">
        <f aca="false">M117*5.5017049523</f>
        <v>1002768.61519981</v>
      </c>
      <c r="X117" s="67" t="n">
        <f aca="false">N117*5.1890047538+L117*5.5017049523</f>
        <v>26162363.0200889</v>
      </c>
      <c r="Y117" s="67" t="n">
        <f aca="false">N117*5.1890047538</f>
        <v>19797107.6283039</v>
      </c>
      <c r="Z117" s="67" t="n">
        <f aca="false">L117*5.5017049523</f>
        <v>6365255.39178506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Y1" colorId="64" zoomScale="75" zoomScaleNormal="75" zoomScalePageLayoutView="100" workbookViewId="0">
      <selection pane="topLeft" activeCell="AA10" activeCellId="0" sqref="AA10"/>
    </sheetView>
  </sheetViews>
  <sheetFormatPr defaultColWidth="9.2265625" defaultRowHeight="12.8" zeroHeight="false" outlineLevelRow="0" outlineLevelCol="0"/>
  <cols>
    <col collapsed="false" customWidth="true" hidden="false" outlineLevel="0" max="7" min="6" style="110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0" width="17.35"/>
    <col collapsed="false" customWidth="true" hidden="false" outlineLevel="0" max="11" min="11" style="110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0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7" min="27" style="0" width="15.79"/>
    <col collapsed="false" customWidth="true" hidden="false" outlineLevel="0" max="28" min="28" style="0" width="12.1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175</v>
      </c>
      <c r="G1" s="141" t="s">
        <v>176</v>
      </c>
      <c r="H1" s="139"/>
      <c r="I1" s="139"/>
      <c r="J1" s="142" t="s">
        <v>177</v>
      </c>
      <c r="K1" s="142" t="s">
        <v>178</v>
      </c>
      <c r="L1" s="139"/>
      <c r="M1" s="143"/>
      <c r="N1" s="144" t="s">
        <v>179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39"/>
      <c r="AC1" s="139"/>
      <c r="AD1" s="139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180</v>
      </c>
      <c r="G2" s="142" t="s">
        <v>181</v>
      </c>
      <c r="H2" s="139"/>
      <c r="I2" s="139"/>
      <c r="J2" s="144"/>
      <c r="K2" s="144"/>
      <c r="L2" s="139"/>
      <c r="M2" s="143"/>
      <c r="N2" s="144" t="s">
        <v>182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39"/>
      <c r="AC2" s="139"/>
      <c r="AD2" s="139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</row>
    <row r="3" customFormat="false" ht="50.25" hidden="false" customHeight="true" outlineLevel="0" collapsed="false">
      <c r="A3" s="146" t="s">
        <v>183</v>
      </c>
      <c r="B3" s="147"/>
      <c r="C3" s="146" t="s">
        <v>184</v>
      </c>
      <c r="D3" s="146" t="s">
        <v>185</v>
      </c>
      <c r="E3" s="146" t="s">
        <v>186</v>
      </c>
      <c r="F3" s="148" t="s">
        <v>187</v>
      </c>
      <c r="G3" s="148" t="s">
        <v>188</v>
      </c>
      <c r="H3" s="146" t="s">
        <v>189</v>
      </c>
      <c r="I3" s="146" t="s">
        <v>190</v>
      </c>
      <c r="J3" s="148" t="s">
        <v>191</v>
      </c>
      <c r="K3" s="148" t="s">
        <v>192</v>
      </c>
      <c r="L3" s="146" t="s">
        <v>193</v>
      </c>
      <c r="M3" s="149" t="s">
        <v>194</v>
      </c>
      <c r="N3" s="148" t="s">
        <v>195</v>
      </c>
      <c r="O3" s="146" t="s">
        <v>196</v>
      </c>
      <c r="P3" s="147" t="s">
        <v>197</v>
      </c>
      <c r="Q3" s="146" t="s">
        <v>198</v>
      </c>
      <c r="R3" s="146" t="s">
        <v>199</v>
      </c>
      <c r="S3" s="146" t="s">
        <v>200</v>
      </c>
      <c r="T3" s="146" t="s">
        <v>201</v>
      </c>
      <c r="U3" s="147" t="s">
        <v>202</v>
      </c>
      <c r="V3" s="146" t="s">
        <v>203</v>
      </c>
      <c r="W3" s="146" t="s">
        <v>204</v>
      </c>
      <c r="X3" s="146" t="s">
        <v>205</v>
      </c>
      <c r="Y3" s="146" t="s">
        <v>206</v>
      </c>
      <c r="Z3" s="146" t="s">
        <v>207</v>
      </c>
      <c r="AA3" s="148" t="s">
        <v>208</v>
      </c>
      <c r="AB3" s="148" t="s">
        <v>209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210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3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3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3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3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3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211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3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212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8.59954390325209</v>
      </c>
      <c r="AD10" s="0" t="s">
        <v>213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9.29013378292882</v>
      </c>
      <c r="AD11" s="154" t="s">
        <v>214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215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9.53464540655633</v>
      </c>
      <c r="AD12" s="154" t="s">
        <v>216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9.14144103091241</v>
      </c>
      <c r="AD13" s="154"/>
    </row>
    <row r="14" customFormat="false" ht="12.8" hidden="false" customHeight="false" outlineLevel="0" collapsed="false">
      <c r="A14" s="159" t="s">
        <v>217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central_v2_m!B2+temporary_pension_bonus_central!B2</f>
        <v>17715091.2971215</v>
      </c>
      <c r="G14" s="160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1" t="n">
        <f aca="false">central_v2_m!J2</f>
        <v>0</v>
      </c>
      <c r="K14" s="161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61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central_v2_m!B3+temporary_pension_bonus_central!B3</f>
        <v>20422747.1350974</v>
      </c>
      <c r="G15" s="162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3" t="n">
        <f aca="false">central_v2_m!J3</f>
        <v>0</v>
      </c>
      <c r="K15" s="163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63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2" t="n">
        <f aca="false">central_v2_m!B4+temporary_pension_bonus_central!B4</f>
        <v>19803746.8364793</v>
      </c>
      <c r="G16" s="162" t="n">
        <f aca="false">central_v2_m!C4+temporary_pension_bonus_central!B4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3" t="n">
        <f aca="false">central_v2_m!J4</f>
        <v>0</v>
      </c>
      <c r="K16" s="163" t="n">
        <f aca="false">central_v2_m!K4</f>
        <v>0</v>
      </c>
      <c r="L16" s="67" t="n">
        <f aca="false">H16-I16</f>
        <v>777485.531692125</v>
      </c>
      <c r="M16" s="67" t="n">
        <f aca="false">J16-K16</f>
        <v>0</v>
      </c>
      <c r="N16" s="163" t="n">
        <f aca="false">SUM(central_v5_m!C4:J4)</f>
        <v>2919136.76234831</v>
      </c>
      <c r="O16" s="164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2" t="n">
        <f aca="false">central_v2_m!B5+temporary_pension_bonus_central!B5</f>
        <v>21428421.3166265</v>
      </c>
      <c r="G17" s="162" t="n">
        <f aca="false">central_v2_m!C5+temporary_pension_bonus_central!B5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3" t="n">
        <f aca="false">central_v2_m!J5</f>
        <v>0</v>
      </c>
      <c r="K17" s="163" t="n">
        <f aca="false">central_v2_m!K5</f>
        <v>0</v>
      </c>
      <c r="L17" s="67" t="n">
        <f aca="false">H17-I17</f>
        <v>842483.122443445</v>
      </c>
      <c r="M17" s="67" t="n">
        <f aca="false">J17-K17</f>
        <v>0</v>
      </c>
      <c r="N17" s="163" t="n">
        <f aca="false">SUM(central_v5_m!C5:J5)</f>
        <v>2757062.56989139</v>
      </c>
      <c r="O17" s="164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central_v2_m!B6+temporary_pension_bonus_central!B6</f>
        <v>18797781.9121755</v>
      </c>
      <c r="G18" s="160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61" t="n">
        <f aca="false">central_v2_m!J6</f>
        <v>0</v>
      </c>
      <c r="K18" s="161" t="n">
        <f aca="false">central_v2_m!K6</f>
        <v>0</v>
      </c>
      <c r="L18" s="8" t="n">
        <f aca="false">H18-I18</f>
        <v>737462.751726605</v>
      </c>
      <c r="M18" s="8" t="n">
        <f aca="false">J18-K18</f>
        <v>0</v>
      </c>
      <c r="N18" s="161" t="n">
        <f aca="false">SUM(central_v5_m!C6:J6)</f>
        <v>2795658.97722293</v>
      </c>
      <c r="O18" s="165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central_v2_m!B7+temporary_pension_bonus_central!B7</f>
        <v>19382726.6633888</v>
      </c>
      <c r="G19" s="162" t="n">
        <f aca="false">central_v2_m!C7+temporary_pension_bonus_central!B7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3" t="n">
        <f aca="false">central_v2_m!J7</f>
        <v>0</v>
      </c>
      <c r="K19" s="163" t="n">
        <f aca="false">central_v2_m!K7</f>
        <v>0</v>
      </c>
      <c r="L19" s="67" t="n">
        <f aca="false">H19-I19</f>
        <v>762331.112871721</v>
      </c>
      <c r="M19" s="67" t="n">
        <f aca="false">J19-K19</f>
        <v>0</v>
      </c>
      <c r="N19" s="163" t="n">
        <f aca="false">SUM(central_v5_m!C7:J7)</f>
        <v>2828183.68633319</v>
      </c>
      <c r="O19" s="164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central_v2_m!D8+temporary_pension_bonus_central!B8</f>
        <v>18504303.1925063</v>
      </c>
      <c r="G20" s="163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3" t="n">
        <f aca="false">central_v2_m!J8</f>
        <v>0</v>
      </c>
      <c r="K20" s="163" t="n">
        <f aca="false">central_v2_m!K8</f>
        <v>0</v>
      </c>
      <c r="L20" s="67" t="n">
        <f aca="false">H20-I20</f>
        <v>730280.338931318</v>
      </c>
      <c r="M20" s="67" t="n">
        <f aca="false">J20-K20</f>
        <v>0</v>
      </c>
      <c r="N20" s="163" t="n">
        <f aca="false">SUM(central_v5_m!C8:J8)</f>
        <v>2477813.00409058</v>
      </c>
      <c r="O20" s="164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central_v2_m!D9+temporary_pension_bonus_central!B9</f>
        <v>20255770.5244998</v>
      </c>
      <c r="G21" s="163" t="n">
        <f aca="false">central_v2_m!E9+temporary_pension_bonus_central!B9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3" t="n">
        <f aca="false">central_v2_m!J9</f>
        <v>37448.2927964077</v>
      </c>
      <c r="K21" s="163" t="n">
        <f aca="false">central_v2_m!K9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63" t="n">
        <f aca="false">SUM(central_v5_m!C9:J9)</f>
        <v>3910348.4398605</v>
      </c>
      <c r="O21" s="164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central_v2_m!D10+temporary_pension_bonus_central!B10</f>
        <v>19378703.2560285</v>
      </c>
      <c r="G22" s="161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61" t="n">
        <f aca="false">central_v2_m!J10</f>
        <v>68744.4841315014</v>
      </c>
      <c r="K22" s="161" t="n">
        <f aca="false">central_v2_m!K10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61" t="n">
        <f aca="false">SUM(central_v5_m!C10:J10)</f>
        <v>4299591.36744104</v>
      </c>
      <c r="O22" s="165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central_v2_m!D11+temporary_pension_bonus_central!B11</f>
        <v>20711369.2321363</v>
      </c>
      <c r="G23" s="163" t="n">
        <f aca="false">central_v2_m!E11+temporary_pension_bonus_central!B11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63" t="n">
        <f aca="false">central_v2_m!J11</f>
        <v>105406.410376622</v>
      </c>
      <c r="K23" s="163" t="n">
        <f aca="false">central_v2_m!K11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63" t="n">
        <f aca="false">SUM(central_v5_m!C11:J11)</f>
        <v>3939404.98436416</v>
      </c>
      <c r="O23" s="164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central_v2_m!D12+temporary_pension_bonus_central!B12</f>
        <v>19898364.4949312</v>
      </c>
      <c r="G24" s="163" t="n">
        <f aca="false">central_v2_m!E12+temporary_pension_bonus_central!B12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3" t="n">
        <f aca="false">central_v2_m!J12</f>
        <v>153068.271140567</v>
      </c>
      <c r="K24" s="163" t="n">
        <f aca="false">central_v2_m!K12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63" t="n">
        <f aca="false">SUM(central_v5_m!C12:J12)</f>
        <v>3599614.55233288</v>
      </c>
      <c r="O24" s="164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central_v2_m!D13+temporary_pension_bonus_central!B13</f>
        <v>21659293.0983671</v>
      </c>
      <c r="G25" s="163" t="n">
        <f aca="false">central_v2_m!E13+temporary_pension_bonus_central!B13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3" t="n">
        <f aca="false">central_v2_m!J13</f>
        <v>195716.984291222</v>
      </c>
      <c r="K25" s="163" t="n">
        <f aca="false">central_v2_m!K13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63" t="n">
        <f aca="false">SUM(central_v5_m!C13:J13)</f>
        <v>4012507.36812272</v>
      </c>
      <c r="O25" s="166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central_v2_m!D14+temporary_pension_bonus_central!B14</f>
        <v>20174391.2627902</v>
      </c>
      <c r="G26" s="161" t="n">
        <f aca="false">central_v2_m!E14+temporary_pension_bonus_central!B14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61" t="n">
        <f aca="false">central_v2_m!J14</f>
        <v>199621.10106806</v>
      </c>
      <c r="K26" s="161" t="n">
        <f aca="false">central_v2_m!K14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61" t="n">
        <f aca="false">SUM(central_v5_m!C14:J14)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central_v2_m!D15+temporary_pension_bonus_central!B15</f>
        <v>20313980.7774135</v>
      </c>
      <c r="G27" s="163" t="n">
        <f aca="false">central_v2_m!E15+temporary_pension_bonus_central!B15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63" t="n">
        <f aca="false">central_v2_m!J15</f>
        <v>217761.898580891</v>
      </c>
      <c r="K27" s="163" t="n">
        <f aca="false">central_v2_m!K15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63" t="n">
        <f aca="false">SUM(central_v5_m!C15:J15)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central_v2_m!D16+temporary_pension_bonus_central!B16</f>
        <v>19050994.9160723</v>
      </c>
      <c r="G28" s="163" t="n">
        <f aca="false">central_v2_m!E16+temporary_pension_bonus_central!B16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3" t="n">
        <f aca="false">central_v2_m!J16</f>
        <v>235047.123224172</v>
      </c>
      <c r="K28" s="163" t="n">
        <f aca="false">central_v2_m!K16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63" t="n">
        <f aca="false">SUM(central_v5_m!C16:J16)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central_v2_m!D17+temporary_pension_bonus_central!B17</f>
        <v>17490439.3900688</v>
      </c>
      <c r="G29" s="163" t="n">
        <f aca="false">central_v2_m!E17+temporary_pension_bonus_central!B17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63" t="n">
        <f aca="false">central_v2_m!J17</f>
        <v>240391.322037069</v>
      </c>
      <c r="K29" s="163" t="n">
        <f aca="false">central_v2_m!K17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63" t="n">
        <f aca="false">SUM(central_v5_m!C17:J17)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central_v2_m!D18+temporary_pension_bonus_central!B18</f>
        <v>17349305.2240575</v>
      </c>
      <c r="G30" s="161" t="n">
        <f aca="false">central_v2_m!E18+temporary_pension_bonus_central!B18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61" t="n">
        <f aca="false">central_v2_m!J18</f>
        <v>195752.530770185</v>
      </c>
      <c r="K30" s="161" t="n">
        <f aca="false">central_v2_m!K18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61" t="n">
        <f aca="false">SUM(central_v5_m!C18:J18)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central_v2_m!D19+temporary_pension_bonus_central!B19</f>
        <v>17520986.5839201</v>
      </c>
      <c r="G31" s="163" t="n">
        <f aca="false">central_v2_m!E19+temporary_pension_bonus_central!B19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3" t="n">
        <f aca="false">central_v2_m!J19</f>
        <v>200857.994505559</v>
      </c>
      <c r="K31" s="163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3" t="n">
        <f aca="false">SUM(central_v5_m!C19:J19)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central_v2_m!D20+temporary_pension_bonus_central!B20</f>
        <v>17904199.2173535</v>
      </c>
      <c r="G32" s="163" t="n">
        <f aca="false">central_v2_m!E20+temporary_pension_bonus_central!B20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63" t="n">
        <f aca="false">central_v2_m!J20</f>
        <v>191856.994735014</v>
      </c>
      <c r="K32" s="163" t="n">
        <f aca="false">central_v2_m!K20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63" t="n">
        <f aca="false">SUM(central_v5_m!C20:J20)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central_v2_m!D21+temporary_pension_bonus_central!B21</f>
        <v>17688054.0045183</v>
      </c>
      <c r="G33" s="163" t="n">
        <f aca="false">central_v2_m!E21+temporary_pension_bonus_central!B21</f>
        <v>16981862.036297</v>
      </c>
      <c r="H33" s="67" t="n">
        <f aca="false">F33-J33</f>
        <v>17481389.1823668</v>
      </c>
      <c r="I33" s="67" t="n">
        <f aca="false">G33-K33</f>
        <v>16781397.15881</v>
      </c>
      <c r="J33" s="163" t="n">
        <f aca="false">central_v2_m!J21</f>
        <v>206664.82215155</v>
      </c>
      <c r="K33" s="163" t="n">
        <f aca="false">central_v2_m!K21</f>
        <v>200464.877487003</v>
      </c>
      <c r="L33" s="67" t="n">
        <f aca="false">H33-I33</f>
        <v>699992.023556802</v>
      </c>
      <c r="M33" s="67" t="n">
        <f aca="false">J33-K33</f>
        <v>6199.94466454655</v>
      </c>
      <c r="N33" s="163" t="n">
        <f aca="false">SUM(central_v5_m!C21:J21)</f>
        <v>3280777.27976349</v>
      </c>
      <c r="O33" s="7"/>
      <c r="P33" s="7"/>
      <c r="Q33" s="67" t="n">
        <f aca="false">I33*5.5017049523</f>
        <v>92326295.8551381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20875118.4834248</v>
      </c>
      <c r="Y33" s="67" t="n">
        <f aca="false">N33*5.1890047538</f>
        <v>17023968.9008518</v>
      </c>
      <c r="Z33" s="67" t="n">
        <f aca="false">L33*5.5017049523</f>
        <v>3851149.58257296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central_v2_m!D22+temporary_pension_bonus_central!B22</f>
        <v>20193956.1378387</v>
      </c>
      <c r="G34" s="161" t="n">
        <f aca="false">central_v2_m!E22+temporary_pension_bonus_central!B22</f>
        <v>19470169.2187801</v>
      </c>
      <c r="H34" s="8" t="n">
        <f aca="false">F34-J34</f>
        <v>19953611.834073</v>
      </c>
      <c r="I34" s="8" t="n">
        <f aca="false">G34-K34</f>
        <v>19237035.2441274</v>
      </c>
      <c r="J34" s="161" t="n">
        <f aca="false">central_v2_m!J22</f>
        <v>240344.303765718</v>
      </c>
      <c r="K34" s="161" t="n">
        <f aca="false">central_v2_m!K22</f>
        <v>233133.974652747</v>
      </c>
      <c r="L34" s="8" t="n">
        <f aca="false">H34-I34</f>
        <v>716576.589945611</v>
      </c>
      <c r="M34" s="8" t="n">
        <f aca="false">J34-K34</f>
        <v>7210.32911297155</v>
      </c>
      <c r="N34" s="161" t="n">
        <f aca="false">SUM(central_v5_m!C22:J22)</f>
        <v>3813388.74692218</v>
      </c>
      <c r="O34" s="5"/>
      <c r="P34" s="5"/>
      <c r="Q34" s="8" t="n">
        <f aca="false">I34*5.5017049523</f>
        <v>105836492.070185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23730085.3094726</v>
      </c>
      <c r="Y34" s="8" t="n">
        <f aca="false">N34*5.1890047538</f>
        <v>19787692.3358666</v>
      </c>
      <c r="Z34" s="8" t="n">
        <f aca="false">L34*5.5017049523</f>
        <v>3942392.97360601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central_v2_m!D23+temporary_pension_bonus_central!B23</f>
        <v>18741748.8173022</v>
      </c>
      <c r="G35" s="163" t="n">
        <f aca="false">central_v2_m!E23+temporary_pension_bonus_central!B23</f>
        <v>18002004.0897525</v>
      </c>
      <c r="H35" s="67" t="n">
        <f aca="false">F35-J35</f>
        <v>18461817.1005728</v>
      </c>
      <c r="I35" s="67" t="n">
        <f aca="false">G35-K35</f>
        <v>17730470.3245249</v>
      </c>
      <c r="J35" s="163" t="n">
        <f aca="false">central_v2_m!J23</f>
        <v>279931.71672946</v>
      </c>
      <c r="K35" s="163" t="n">
        <f aca="false">central_v2_m!K23</f>
        <v>271533.765227576</v>
      </c>
      <c r="L35" s="67" t="n">
        <f aca="false">H35-I35</f>
        <v>731346.776047845</v>
      </c>
      <c r="M35" s="67" t="n">
        <f aca="false">J35-K35</f>
        <v>8397.95150188386</v>
      </c>
      <c r="N35" s="163" t="n">
        <f aca="false">SUM(central_v5_m!C23:J23)</f>
        <v>2951559.83632951</v>
      </c>
      <c r="O35" s="7"/>
      <c r="P35" s="7"/>
      <c r="Q35" s="67" t="n">
        <f aca="false">I35*5.5017049523</f>
        <v>97547816.391047</v>
      </c>
      <c r="R35" s="67"/>
      <c r="S35" s="67"/>
      <c r="T35" s="7"/>
      <c r="U35" s="7"/>
      <c r="V35" s="67" t="n">
        <f aca="false">K35*5.5017049523</f>
        <v>1493898.66086922</v>
      </c>
      <c r="W35" s="67" t="n">
        <f aca="false">M35*5.5017049523</f>
        <v>46203.0513670896</v>
      </c>
      <c r="X35" s="67" t="n">
        <f aca="false">N35*5.1890047538+L35*5.5017049523</f>
        <v>19339312.20147</v>
      </c>
      <c r="Y35" s="67" t="n">
        <f aca="false">N35*5.1890047538</f>
        <v>15315658.021839</v>
      </c>
      <c r="Z35" s="67" t="n">
        <f aca="false">L35*5.5017049523</f>
        <v>4023654.17963106</v>
      </c>
      <c r="AA35" s="67" t="n">
        <f aca="false">IFE_cost_central!B23*3</f>
        <v>1986120.82476</v>
      </c>
      <c r="AB35" s="67" t="n">
        <f aca="false">AA35*$AC$13</f>
        <v>18156006.3998107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central_v2_m!D24+temporary_pension_bonus_central!B24</f>
        <v>18675745.7662285</v>
      </c>
      <c r="G36" s="163" t="n">
        <f aca="false">central_v2_m!E24+temporary_pension_bonus_central!B24</f>
        <v>17936303.0645116</v>
      </c>
      <c r="H36" s="67" t="n">
        <f aca="false">F36-J36</f>
        <v>18385175.8602751</v>
      </c>
      <c r="I36" s="67" t="n">
        <f aca="false">G36-K36</f>
        <v>17654450.2557368</v>
      </c>
      <c r="J36" s="163" t="n">
        <f aca="false">central_v2_m!J24</f>
        <v>290569.905953421</v>
      </c>
      <c r="K36" s="163" t="n">
        <f aca="false">central_v2_m!K24</f>
        <v>281852.808774818</v>
      </c>
      <c r="L36" s="67" t="n">
        <f aca="false">H36-I36</f>
        <v>730725.604538333</v>
      </c>
      <c r="M36" s="67" t="n">
        <f aca="false">J36-K36</f>
        <v>8717.09717860265</v>
      </c>
      <c r="N36" s="163" t="n">
        <f aca="false">SUM(central_v5_m!C24:J24)</f>
        <v>3019629.72800273</v>
      </c>
      <c r="O36" s="7"/>
      <c r="P36" s="7"/>
      <c r="Q36" s="67" t="n">
        <f aca="false">I36*5.5017049523</f>
        <v>97129576.4021211</v>
      </c>
      <c r="R36" s="67"/>
      <c r="S36" s="67"/>
      <c r="T36" s="7"/>
      <c r="U36" s="7"/>
      <c r="V36" s="67" t="n">
        <f aca="false">K36*5.5017049523</f>
        <v>1550670.99385608</v>
      </c>
      <c r="W36" s="67" t="n">
        <f aca="false">M36*5.5017049523</f>
        <v>47958.8967171986</v>
      </c>
      <c r="X36" s="67" t="n">
        <f aca="false">N36*5.1890047538+L36*5.5017049523</f>
        <v>19689109.6905829</v>
      </c>
      <c r="Y36" s="67" t="n">
        <f aca="false">N36*5.1890047538</f>
        <v>15668873.013322</v>
      </c>
      <c r="Z36" s="67" t="n">
        <f aca="false">L36*5.5017049523</f>
        <v>4020236.67726096</v>
      </c>
      <c r="AA36" s="67" t="n">
        <f aca="false">IFE_cost_central!B24*3</f>
        <v>2619692.2353</v>
      </c>
      <c r="AB36" s="67" t="n">
        <f aca="false">AA36*$AC$13</f>
        <v>23947762.0881341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central_v2_m!D25+temporary_pension_bonus_central!B25</f>
        <v>18423163.6375921</v>
      </c>
      <c r="G37" s="163" t="n">
        <f aca="false">central_v2_m!E25+temporary_pension_bonus_central!B25</f>
        <v>17691571.6941773</v>
      </c>
      <c r="H37" s="67" t="n">
        <f aca="false">F37-J37</f>
        <v>18119538.7075193</v>
      </c>
      <c r="I37" s="67" t="n">
        <f aca="false">G37-K37</f>
        <v>17397055.5120066</v>
      </c>
      <c r="J37" s="163" t="n">
        <f aca="false">central_v2_m!J25</f>
        <v>303624.930072837</v>
      </c>
      <c r="K37" s="163" t="n">
        <f aca="false">central_v2_m!K25</f>
        <v>294516.182170652</v>
      </c>
      <c r="L37" s="67" t="n">
        <f aca="false">H37-I37</f>
        <v>722483.195512667</v>
      </c>
      <c r="M37" s="67" t="n">
        <f aca="false">J37-K37</f>
        <v>9108.74790218502</v>
      </c>
      <c r="N37" s="163" t="n">
        <f aca="false">SUM(central_v5_m!C25:J25)</f>
        <v>2973454.59743948</v>
      </c>
      <c r="O37" s="7"/>
      <c r="P37" s="7"/>
      <c r="Q37" s="67" t="n">
        <f aca="false">I37*5.5017049523</f>
        <v>95713466.4658449</v>
      </c>
      <c r="R37" s="67"/>
      <c r="S37" s="67"/>
      <c r="T37" s="7"/>
      <c r="U37" s="7"/>
      <c r="V37" s="67" t="n">
        <f aca="false">K37*5.5017049523</f>
        <v>1620341.13798076</v>
      </c>
      <c r="W37" s="67" t="n">
        <f aca="false">M37*5.5017049523</f>
        <v>50113.6434427035</v>
      </c>
      <c r="X37" s="67" t="n">
        <f aca="false">N37*5.1890047538+L37*5.5017049523</f>
        <v>19404159.4160275</v>
      </c>
      <c r="Y37" s="67" t="n">
        <f aca="false">N37*5.1890047538</f>
        <v>15429270.0413219</v>
      </c>
      <c r="Z37" s="67" t="n">
        <f aca="false">L37*5.5017049523</f>
        <v>3974889.37470557</v>
      </c>
      <c r="AA37" s="67" t="n">
        <f aca="false">IFE_cost_central!B25*3</f>
        <v>807494.45818</v>
      </c>
      <c r="AB37" s="67" t="n">
        <f aca="false">AA37*$AC$13</f>
        <v>7381662.97224104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central_v2_m!D26+temporary_pension_bonus_central!B26</f>
        <v>18178133.9474498</v>
      </c>
      <c r="G38" s="161" t="n">
        <f aca="false">central_v2_m!E26+temporary_pension_bonus_central!B26</f>
        <v>17453781.2504839</v>
      </c>
      <c r="H38" s="8" t="n">
        <f aca="false">F38-J38</f>
        <v>17851306.3767853</v>
      </c>
      <c r="I38" s="8" t="n">
        <f aca="false">G38-K38</f>
        <v>17136758.5069393</v>
      </c>
      <c r="J38" s="161" t="n">
        <f aca="false">central_v2_m!J26</f>
        <v>326827.570664513</v>
      </c>
      <c r="K38" s="161" t="n">
        <f aca="false">central_v2_m!K26</f>
        <v>317022.743544578</v>
      </c>
      <c r="L38" s="8" t="n">
        <f aca="false">H38-I38</f>
        <v>714547.86984596</v>
      </c>
      <c r="M38" s="8" t="n">
        <f aca="false">J38-K38</f>
        <v>9804.82711993536</v>
      </c>
      <c r="N38" s="161" t="n">
        <f aca="false">SUM(central_v5_m!C26:J26)</f>
        <v>3517564.33942634</v>
      </c>
      <c r="O38" s="5"/>
      <c r="P38" s="5"/>
      <c r="Q38" s="8" t="n">
        <f aca="false">I38*5.5017049523</f>
        <v>94281389.1439972</v>
      </c>
      <c r="R38" s="8"/>
      <c r="S38" s="8"/>
      <c r="T38" s="5"/>
      <c r="U38" s="5"/>
      <c r="V38" s="8" t="n">
        <f aca="false">K38*5.5017049523</f>
        <v>1744165.59815094</v>
      </c>
      <c r="W38" s="8" t="n">
        <f aca="false">M38*5.5017049523</f>
        <v>53943.2659221937</v>
      </c>
      <c r="X38" s="8" t="n">
        <f aca="false">N38*5.1890047538+L38*5.5017049523</f>
        <v>22183889.6332676</v>
      </c>
      <c r="Y38" s="8" t="n">
        <f aca="false">N38*5.1890047538</f>
        <v>18252658.0790806</v>
      </c>
      <c r="Z38" s="8" t="n">
        <f aca="false">L38*5.5017049523</f>
        <v>3931231.55418694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central_v2_m!D27+temporary_pension_bonus_central!B27</f>
        <v>18413260.6378444</v>
      </c>
      <c r="G39" s="163" t="n">
        <f aca="false">central_v2_m!E27+temporary_pension_bonus_central!B27</f>
        <v>17677829.6978812</v>
      </c>
      <c r="H39" s="67" t="n">
        <f aca="false">F39-J39</f>
        <v>18068042.5458432</v>
      </c>
      <c r="I39" s="67" t="n">
        <f aca="false">G39-K39</f>
        <v>17342968.14864</v>
      </c>
      <c r="J39" s="163" t="n">
        <f aca="false">central_v2_m!J27</f>
        <v>345218.092001178</v>
      </c>
      <c r="K39" s="163" t="n">
        <f aca="false">central_v2_m!K27</f>
        <v>334861.549241142</v>
      </c>
      <c r="L39" s="67" t="n">
        <f aca="false">H39-I39</f>
        <v>725074.397203166</v>
      </c>
      <c r="M39" s="67" t="n">
        <f aca="false">J39-K39</f>
        <v>10356.5427600353</v>
      </c>
      <c r="N39" s="163" t="n">
        <f aca="false">SUM(central_v5_m!C27:J27)</f>
        <v>2961316.49045864</v>
      </c>
      <c r="O39" s="7"/>
      <c r="P39" s="7"/>
      <c r="Q39" s="67" t="n">
        <f aca="false">I39*5.5017049523</f>
        <v>95415893.7509541</v>
      </c>
      <c r="R39" s="67"/>
      <c r="S39" s="67"/>
      <c r="T39" s="7"/>
      <c r="U39" s="7"/>
      <c r="V39" s="67" t="n">
        <f aca="false">K39*5.5017049523</f>
        <v>1842309.44379484</v>
      </c>
      <c r="W39" s="67" t="n">
        <f aca="false">M39*5.5017049523</f>
        <v>56978.642591593</v>
      </c>
      <c r="X39" s="67" t="n">
        <f aca="false">N39*5.1890047538+L39*5.5017049523</f>
        <v>19355430.7483748</v>
      </c>
      <c r="Y39" s="67" t="n">
        <f aca="false">N39*5.1890047538</f>
        <v>15366285.3464962</v>
      </c>
      <c r="Z39" s="67" t="n">
        <f aca="false">L39*5.5017049523</f>
        <v>3989145.4018786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central_v2_m!D28+temporary_pension_bonus_central!B28</f>
        <v>17362492.8540114</v>
      </c>
      <c r="G40" s="163" t="n">
        <f aca="false">central_v2_m!E28+temporary_pension_bonus_central!B28</f>
        <v>16667240.0893775</v>
      </c>
      <c r="H40" s="67" t="n">
        <f aca="false">F40-J40</f>
        <v>17014425.9823445</v>
      </c>
      <c r="I40" s="67" t="n">
        <f aca="false">G40-K40</f>
        <v>16329615.2238606</v>
      </c>
      <c r="J40" s="163" t="n">
        <f aca="false">central_v2_m!J28</f>
        <v>348066.871666923</v>
      </c>
      <c r="K40" s="163" t="n">
        <f aca="false">central_v2_m!K28</f>
        <v>337624.865516915</v>
      </c>
      <c r="L40" s="67" t="n">
        <f aca="false">H40-I40</f>
        <v>684810.758483917</v>
      </c>
      <c r="M40" s="67" t="n">
        <f aca="false">J40-K40</f>
        <v>10442.0061500078</v>
      </c>
      <c r="N40" s="163" t="n">
        <f aca="false">SUM(central_v5_m!C28:J28)</f>
        <v>2647437.88136597</v>
      </c>
      <c r="O40" s="7"/>
      <c r="P40" s="7"/>
      <c r="Q40" s="67" t="n">
        <f aca="false">I40*5.5017049523</f>
        <v>89840724.9462672</v>
      </c>
      <c r="R40" s="67"/>
      <c r="S40" s="67"/>
      <c r="T40" s="7"/>
      <c r="U40" s="7"/>
      <c r="V40" s="67" t="n">
        <f aca="false">K40*5.5017049523</f>
        <v>1857512.39463403</v>
      </c>
      <c r="W40" s="67" t="n">
        <f aca="false">M40*5.5017049523</f>
        <v>57448.8369474448</v>
      </c>
      <c r="X40" s="67" t="n">
        <f aca="false">N40*5.1890047538+L40*5.5017049523</f>
        <v>17505194.4931375</v>
      </c>
      <c r="Y40" s="67" t="n">
        <f aca="false">N40*5.1890047538</f>
        <v>13737567.7517982</v>
      </c>
      <c r="Z40" s="67" t="n">
        <f aca="false">L40*5.5017049523</f>
        <v>3767626.74133928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central_v2_m!D29+temporary_pension_bonus_central!B29</f>
        <v>19917687.7115334</v>
      </c>
      <c r="G41" s="163" t="n">
        <f aca="false">central_v2_m!E29+temporary_pension_bonus_central!B29</f>
        <v>19119171.4668996</v>
      </c>
      <c r="H41" s="67" t="n">
        <f aca="false">F41-J41</f>
        <v>19485195.2713624</v>
      </c>
      <c r="I41" s="67" t="n">
        <f aca="false">G41-K41</f>
        <v>18699653.7999337</v>
      </c>
      <c r="J41" s="163" t="n">
        <f aca="false">central_v2_m!J29</f>
        <v>432492.440170974</v>
      </c>
      <c r="K41" s="163" t="n">
        <f aca="false">central_v2_m!K29</f>
        <v>419517.666965845</v>
      </c>
      <c r="L41" s="67" t="n">
        <f aca="false">H41-I41</f>
        <v>785541.471428681</v>
      </c>
      <c r="M41" s="67" t="n">
        <f aca="false">J41-K41</f>
        <v>12974.7732051291</v>
      </c>
      <c r="N41" s="163" t="n">
        <f aca="false">SUM(central_v5_m!C29:J29)</f>
        <v>3238159.81469506</v>
      </c>
      <c r="O41" s="7"/>
      <c r="P41" s="7"/>
      <c r="Q41" s="67" t="n">
        <f aca="false">I41*5.5017049523</f>
        <v>102879977.917391</v>
      </c>
      <c r="R41" s="67"/>
      <c r="S41" s="67"/>
      <c r="T41" s="7"/>
      <c r="U41" s="7"/>
      <c r="V41" s="67" t="n">
        <f aca="false">K41*5.5017049523</f>
        <v>2308062.42592333</v>
      </c>
      <c r="W41" s="67" t="n">
        <f aca="false">M41*5.5017049523</f>
        <v>71383.3739976283</v>
      </c>
      <c r="X41" s="67" t="n">
        <f aca="false">N41*5.1890047538+L41*5.5017049523</f>
        <v>21124644.075613</v>
      </c>
      <c r="Y41" s="67" t="n">
        <f aca="false">N41*5.1890047538</f>
        <v>16802826.6720168</v>
      </c>
      <c r="Z41" s="67" t="n">
        <f aca="false">L41*5.5017049523</f>
        <v>4321817.4035962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central_v2_m!D30+temporary_pension_bonus_central!B30</f>
        <v>18888867.7617821</v>
      </c>
      <c r="G42" s="161" t="n">
        <f aca="false">central_v2_m!E30+temporary_pension_bonus_central!B30</f>
        <v>18129672.7961253</v>
      </c>
      <c r="H42" s="8" t="n">
        <f aca="false">F42-J42</f>
        <v>18474408.5489006</v>
      </c>
      <c r="I42" s="8" t="n">
        <f aca="false">G42-K42</f>
        <v>17727647.3596303</v>
      </c>
      <c r="J42" s="161" t="n">
        <f aca="false">central_v2_m!J30</f>
        <v>414459.212881538</v>
      </c>
      <c r="K42" s="161" t="n">
        <f aca="false">central_v2_m!K30</f>
        <v>402025.436495091</v>
      </c>
      <c r="L42" s="8" t="n">
        <f aca="false">H42-I42</f>
        <v>746761.189270355</v>
      </c>
      <c r="M42" s="8" t="n">
        <f aca="false">J42-K42</f>
        <v>12433.7763864461</v>
      </c>
      <c r="N42" s="161" t="n">
        <f aca="false">SUM(central_v5_m!C30:J30)</f>
        <v>3576511.35195116</v>
      </c>
      <c r="O42" s="5"/>
      <c r="P42" s="5"/>
      <c r="Q42" s="8" t="n">
        <f aca="false">I42*5.5017049523</f>
        <v>97532285.2711058</v>
      </c>
      <c r="R42" s="8"/>
      <c r="S42" s="8"/>
      <c r="T42" s="5"/>
      <c r="U42" s="5"/>
      <c r="V42" s="8" t="n">
        <f aca="false">K42*5.5017049523</f>
        <v>2211825.33491561</v>
      </c>
      <c r="W42" s="8" t="n">
        <f aca="false">M42*5.5017049523</f>
        <v>68406.9691211016</v>
      </c>
      <c r="X42" s="8" t="n">
        <f aca="false">N42*5.1890047538+L42*5.5017049523</f>
        <v>22666994.1404884</v>
      </c>
      <c r="Y42" s="8" t="n">
        <f aca="false">N42*5.1890047538</f>
        <v>18558534.4072942</v>
      </c>
      <c r="Z42" s="8" t="n">
        <f aca="false">L42*5.5017049523</f>
        <v>4108459.73319415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central_v2_m!D31+temporary_pension_bonus_central!B31</f>
        <v>21305631.0112489</v>
      </c>
      <c r="G43" s="163" t="n">
        <f aca="false">central_v2_m!E31+temporary_pension_bonus_central!B31</f>
        <v>20447773.1614769</v>
      </c>
      <c r="H43" s="67" t="n">
        <f aca="false">F43-J43</f>
        <v>20812170.4965451</v>
      </c>
      <c r="I43" s="67" t="n">
        <f aca="false">G43-K43</f>
        <v>19969116.4622143</v>
      </c>
      <c r="J43" s="163" t="n">
        <f aca="false">central_v2_m!J31</f>
        <v>493460.514703776</v>
      </c>
      <c r="K43" s="163" t="n">
        <f aca="false">central_v2_m!K31</f>
        <v>478656.699262663</v>
      </c>
      <c r="L43" s="67" t="n">
        <f aca="false">H43-I43</f>
        <v>843054.034330867</v>
      </c>
      <c r="M43" s="67" t="n">
        <f aca="false">J43-K43</f>
        <v>14803.8154411133</v>
      </c>
      <c r="N43" s="163" t="n">
        <f aca="false">SUM(central_v5_m!C31:J31)</f>
        <v>3489644.7848621</v>
      </c>
      <c r="O43" s="7"/>
      <c r="P43" s="7"/>
      <c r="Q43" s="67" t="n">
        <f aca="false">I43*5.5017049523</f>
        <v>109864186.93322</v>
      </c>
      <c r="R43" s="67"/>
      <c r="S43" s="67"/>
      <c r="T43" s="7"/>
      <c r="U43" s="7"/>
      <c r="V43" s="67" t="n">
        <f aca="false">K43*5.5017049523</f>
        <v>2633427.93278496</v>
      </c>
      <c r="W43" s="67" t="n">
        <f aca="false">M43*5.5017049523</f>
        <v>81446.224725308</v>
      </c>
      <c r="X43" s="67" t="n">
        <f aca="false">N43*5.1890047538+L43*5.5017049523</f>
        <v>22746017.9334575</v>
      </c>
      <c r="Y43" s="67" t="n">
        <f aca="false">N43*5.1890047538</f>
        <v>18107783.3777228</v>
      </c>
      <c r="Z43" s="67" t="n">
        <f aca="false">L43*5.5017049523</f>
        <v>4638234.55573463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central_v2_m!D32+temporary_pension_bonus_central!B32</f>
        <v>20244353.5099476</v>
      </c>
      <c r="G44" s="163" t="n">
        <f aca="false">central_v2_m!E32+temporary_pension_bonus_central!B32</f>
        <v>19428183.3266014</v>
      </c>
      <c r="H44" s="67" t="n">
        <f aca="false">F44-J44</f>
        <v>19758081.777654</v>
      </c>
      <c r="I44" s="67" t="n">
        <f aca="false">G44-K44</f>
        <v>18956499.7462765</v>
      </c>
      <c r="J44" s="163" t="n">
        <f aca="false">central_v2_m!J32</f>
        <v>486271.73229365</v>
      </c>
      <c r="K44" s="163" t="n">
        <f aca="false">central_v2_m!K32</f>
        <v>471683.58032484</v>
      </c>
      <c r="L44" s="67" t="n">
        <f aca="false">H44-I44</f>
        <v>801582.031377472</v>
      </c>
      <c r="M44" s="67" t="n">
        <f aca="false">J44-K44</f>
        <v>14588.1519688096</v>
      </c>
      <c r="N44" s="163" t="n">
        <f aca="false">SUM(central_v5_m!C32:J32)</f>
        <v>3150688.07191008</v>
      </c>
      <c r="O44" s="7"/>
      <c r="P44" s="7"/>
      <c r="Q44" s="67" t="n">
        <f aca="false">I44*5.5017049523</f>
        <v>104293068.532363</v>
      </c>
      <c r="R44" s="67"/>
      <c r="S44" s="67"/>
      <c r="T44" s="7"/>
      <c r="U44" s="7"/>
      <c r="V44" s="67" t="n">
        <f aca="false">K44*5.5017049523</f>
        <v>2595063.88979177</v>
      </c>
      <c r="W44" s="67" t="n">
        <f aca="false">M44*5.5017049523</f>
        <v>80259.7079317048</v>
      </c>
      <c r="X44" s="67" t="n">
        <f aca="false">N44*5.1890047538+L44*5.5017049523</f>
        <v>20759003.2145865</v>
      </c>
      <c r="Y44" s="67" t="n">
        <f aca="false">N44*5.1890047538</f>
        <v>16348935.3828824</v>
      </c>
      <c r="Z44" s="67" t="n">
        <f aca="false">L44*5.5017049523</f>
        <v>4410067.83170413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central_v2_m!D33+temporary_pension_bonus_central!B33</f>
        <v>22052997.100946</v>
      </c>
      <c r="G45" s="163" t="n">
        <f aca="false">central_v2_m!E33+temporary_pension_bonus_central!B33</f>
        <v>21162956.8739397</v>
      </c>
      <c r="H45" s="67" t="n">
        <f aca="false">F45-J45</f>
        <v>21503212.7724552</v>
      </c>
      <c r="I45" s="67" t="n">
        <f aca="false">G45-K45</f>
        <v>20629666.0753036</v>
      </c>
      <c r="J45" s="163" t="n">
        <f aca="false">central_v2_m!J33</f>
        <v>549784.328490816</v>
      </c>
      <c r="K45" s="163" t="n">
        <f aca="false">central_v2_m!K33</f>
        <v>533290.798636091</v>
      </c>
      <c r="L45" s="67" t="n">
        <f aca="false">H45-I45</f>
        <v>873546.697151605</v>
      </c>
      <c r="M45" s="67" t="n">
        <f aca="false">J45-K45</f>
        <v>16493.5298547244</v>
      </c>
      <c r="N45" s="163" t="n">
        <f aca="false">SUM(central_v5_m!C33:J33)</f>
        <v>3566740.53725415</v>
      </c>
      <c r="O45" s="7"/>
      <c r="P45" s="7"/>
      <c r="Q45" s="67" t="n">
        <f aca="false">I45*5.5017049523</f>
        <v>113498336.010793</v>
      </c>
      <c r="R45" s="67"/>
      <c r="S45" s="67"/>
      <c r="T45" s="7"/>
      <c r="U45" s="7"/>
      <c r="V45" s="67" t="n">
        <f aca="false">K45*5.5017049523</f>
        <v>2934008.62787221</v>
      </c>
      <c r="W45" s="67" t="n">
        <f aca="false">M45*5.5017049523</f>
        <v>90742.5348826452</v>
      </c>
      <c r="X45" s="67" t="n">
        <f aca="false">N45*5.1890047538+L45*5.5017049523</f>
        <v>23313829.7931672</v>
      </c>
      <c r="Y45" s="67" t="n">
        <f aca="false">N45*5.1890047538</f>
        <v>18507833.6033829</v>
      </c>
      <c r="Z45" s="67" t="n">
        <f aca="false">L45*5.5017049523</f>
        <v>4805996.18978429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central_v2_m!D34+temporary_pension_bonus_central!B34</f>
        <v>21097105.237566</v>
      </c>
      <c r="G46" s="161" t="n">
        <f aca="false">central_v2_m!E34+temporary_pension_bonus_central!B34</f>
        <v>20243916.98767</v>
      </c>
      <c r="H46" s="8" t="n">
        <f aca="false">F46-J46</f>
        <v>20550074.6429009</v>
      </c>
      <c r="I46" s="8" t="n">
        <f aca="false">G46-K46</f>
        <v>19713297.3108448</v>
      </c>
      <c r="J46" s="161" t="n">
        <f aca="false">central_v2_m!J34</f>
        <v>547030.594665113</v>
      </c>
      <c r="K46" s="161" t="n">
        <f aca="false">central_v2_m!K34</f>
        <v>530619.676825159</v>
      </c>
      <c r="L46" s="8" t="n">
        <f aca="false">H46-I46</f>
        <v>836777.332056012</v>
      </c>
      <c r="M46" s="8" t="n">
        <f aca="false">J46-K46</f>
        <v>16410.9178399533</v>
      </c>
      <c r="N46" s="161" t="n">
        <f aca="false">SUM(central_v5_m!C34:J34)</f>
        <v>4023471.31609692</v>
      </c>
      <c r="O46" s="5"/>
      <c r="P46" s="5"/>
      <c r="Q46" s="8" t="n">
        <f aca="false">I46*5.5017049523</f>
        <v>108456745.441237</v>
      </c>
      <c r="R46" s="8"/>
      <c r="S46" s="8"/>
      <c r="T46" s="5"/>
      <c r="U46" s="5"/>
      <c r="V46" s="8" t="n">
        <f aca="false">K46*5.5017049523</f>
        <v>2919312.9037768</v>
      </c>
      <c r="W46" s="8" t="n">
        <f aca="false">M46*5.5017049523</f>
        <v>90288.0279518596</v>
      </c>
      <c r="X46" s="8" t="n">
        <f aca="false">N46*5.1890047538+L46*5.5017049523</f>
        <v>25481513.7777498</v>
      </c>
      <c r="Y46" s="8" t="n">
        <f aca="false">N46*5.1890047538</f>
        <v>20877811.7860048</v>
      </c>
      <c r="Z46" s="8" t="n">
        <f aca="false">L46*5.5017049523</f>
        <v>4603701.99174494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central_v2_m!D35+temporary_pension_bonus_central!B35</f>
        <v>22783441.9446585</v>
      </c>
      <c r="G47" s="163" t="n">
        <f aca="false">central_v2_m!E35+temporary_pension_bonus_central!B35</f>
        <v>21861583.2777955</v>
      </c>
      <c r="H47" s="67" t="n">
        <f aca="false">F47-J47</f>
        <v>22180649.4558522</v>
      </c>
      <c r="I47" s="67" t="n">
        <f aca="false">G47-K47</f>
        <v>21276874.5636534</v>
      </c>
      <c r="J47" s="163" t="n">
        <f aca="false">central_v2_m!J35</f>
        <v>602792.488806333</v>
      </c>
      <c r="K47" s="163" t="n">
        <f aca="false">central_v2_m!K35</f>
        <v>584708.714142143</v>
      </c>
      <c r="L47" s="67" t="n">
        <f aca="false">H47-I47</f>
        <v>903774.892198823</v>
      </c>
      <c r="M47" s="67" t="n">
        <f aca="false">J47-K47</f>
        <v>18083.7746641901</v>
      </c>
      <c r="N47" s="163" t="n">
        <f aca="false">SUM(central_v5_m!C35:J35)</f>
        <v>3687292.32511534</v>
      </c>
      <c r="O47" s="7"/>
      <c r="P47" s="7"/>
      <c r="Q47" s="67" t="n">
        <f aca="false">I47*5.5017049523</f>
        <v>117059086.156318</v>
      </c>
      <c r="R47" s="67"/>
      <c r="S47" s="67"/>
      <c r="T47" s="7"/>
      <c r="U47" s="7"/>
      <c r="V47" s="67" t="n">
        <f aca="false">K47*5.5017049523</f>
        <v>3216894.82824879</v>
      </c>
      <c r="W47" s="67" t="n">
        <f aca="false">M47*5.5017049523</f>
        <v>99491.5926262521</v>
      </c>
      <c r="X47" s="67" t="n">
        <f aca="false">N47*5.1890047538+L47*5.5017049523</f>
        <v>24105680.2038484</v>
      </c>
      <c r="Y47" s="67" t="n">
        <f aca="false">N47*5.1890047538</f>
        <v>19133377.4036738</v>
      </c>
      <c r="Z47" s="67" t="n">
        <f aca="false">L47*5.5017049523</f>
        <v>4972302.80017467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central_v2_m!D36+temporary_pension_bonus_central!B36</f>
        <v>21837750.5644447</v>
      </c>
      <c r="G48" s="163" t="n">
        <f aca="false">central_v2_m!E36+temporary_pension_bonus_central!B36</f>
        <v>20953879.6465411</v>
      </c>
      <c r="H48" s="67" t="n">
        <f aca="false">F48-J48</f>
        <v>21230401.7964829</v>
      </c>
      <c r="I48" s="67" t="n">
        <f aca="false">G48-K48</f>
        <v>20364751.3416181</v>
      </c>
      <c r="J48" s="163" t="n">
        <f aca="false">central_v2_m!J36</f>
        <v>607348.767961827</v>
      </c>
      <c r="K48" s="163" t="n">
        <f aca="false">central_v2_m!K36</f>
        <v>589128.304922973</v>
      </c>
      <c r="L48" s="67" t="n">
        <f aca="false">H48-I48</f>
        <v>865650.454864763</v>
      </c>
      <c r="M48" s="67" t="n">
        <f aca="false">J48-K48</f>
        <v>18220.4630388548</v>
      </c>
      <c r="N48" s="163" t="n">
        <f aca="false">SUM(central_v5_m!C36:J36)</f>
        <v>3418589.99151657</v>
      </c>
      <c r="O48" s="7"/>
      <c r="P48" s="7"/>
      <c r="Q48" s="67" t="n">
        <f aca="false">I48*5.5017049523</f>
        <v>112040853.308539</v>
      </c>
      <c r="R48" s="67"/>
      <c r="S48" s="67"/>
      <c r="T48" s="7"/>
      <c r="U48" s="7"/>
      <c r="V48" s="67" t="n">
        <f aca="false">K48*5.5017049523</f>
        <v>3241210.11273482</v>
      </c>
      <c r="W48" s="67" t="n">
        <f aca="false">M48*5.5017049523</f>
        <v>100243.611734066</v>
      </c>
      <c r="X48" s="67" t="n">
        <f aca="false">N48*5.1890047538+L48*5.5017049523</f>
        <v>22501633.1117628</v>
      </c>
      <c r="Y48" s="67" t="n">
        <f aca="false">N48*5.1890047538</f>
        <v>17739079.7172726</v>
      </c>
      <c r="Z48" s="67" t="n">
        <f aca="false">L48*5.5017049523</f>
        <v>4762553.39449021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central_v2_m!D37+temporary_pension_bonus_central!B37</f>
        <v>23404677.4808363</v>
      </c>
      <c r="G49" s="163" t="n">
        <f aca="false">central_v2_m!E37+temporary_pension_bonus_central!B37</f>
        <v>22457159.3365346</v>
      </c>
      <c r="H49" s="67" t="n">
        <f aca="false">F49-J49</f>
        <v>22721614.2594865</v>
      </c>
      <c r="I49" s="67" t="n">
        <f aca="false">G49-K49</f>
        <v>21794588.0118254</v>
      </c>
      <c r="J49" s="163" t="n">
        <f aca="false">central_v2_m!J37</f>
        <v>683063.221349739</v>
      </c>
      <c r="K49" s="163" t="n">
        <f aca="false">central_v2_m!K37</f>
        <v>662571.324709247</v>
      </c>
      <c r="L49" s="67" t="n">
        <f aca="false">H49-I49</f>
        <v>927026.2476612</v>
      </c>
      <c r="M49" s="67" t="n">
        <f aca="false">J49-K49</f>
        <v>20491.8966404923</v>
      </c>
      <c r="N49" s="163" t="n">
        <f aca="false">SUM(central_v5_m!C37:J37)</f>
        <v>3808491.88582344</v>
      </c>
      <c r="O49" s="7"/>
      <c r="P49" s="7"/>
      <c r="Q49" s="67" t="n">
        <f aca="false">I49*5.5017049523</f>
        <v>119907392.797998</v>
      </c>
      <c r="R49" s="67"/>
      <c r="S49" s="67"/>
      <c r="T49" s="7"/>
      <c r="U49" s="7"/>
      <c r="V49" s="67" t="n">
        <f aca="false">K49*5.5017049523</f>
        <v>3645271.93840484</v>
      </c>
      <c r="W49" s="67" t="n">
        <f aca="false">M49*5.5017049523</f>
        <v>112740.369229016</v>
      </c>
      <c r="X49" s="67" t="n">
        <f aca="false">N49*5.1890047538+L49*5.5017049523</f>
        <v>24862507.3980162</v>
      </c>
      <c r="Y49" s="67" t="n">
        <f aca="false">N49*5.1890047538</f>
        <v>19762282.5003465</v>
      </c>
      <c r="Z49" s="67" t="n">
        <f aca="false">L49*5.5017049523</f>
        <v>5100224.89766971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central_v2_m!D38+temporary_pension_bonus_central!B38</f>
        <v>22561295.755889</v>
      </c>
      <c r="G50" s="161" t="n">
        <f aca="false">central_v2_m!E38+temporary_pension_bonus_central!B38</f>
        <v>21646198.3225311</v>
      </c>
      <c r="H50" s="8" t="n">
        <f aca="false">F50-J50</f>
        <v>21882629.4287595</v>
      </c>
      <c r="I50" s="8" t="n">
        <f aca="false">G50-K50</f>
        <v>20987891.9852155</v>
      </c>
      <c r="J50" s="161" t="n">
        <f aca="false">central_v2_m!J38</f>
        <v>678666.327129532</v>
      </c>
      <c r="K50" s="161" t="n">
        <f aca="false">central_v2_m!K38</f>
        <v>658306.337315646</v>
      </c>
      <c r="L50" s="8" t="n">
        <f aca="false">H50-I50</f>
        <v>894737.443544034</v>
      </c>
      <c r="M50" s="8" t="n">
        <f aca="false">J50-K50</f>
        <v>20359.989813886</v>
      </c>
      <c r="N50" s="161" t="n">
        <f aca="false">SUM(central_v5_m!C38:J38)</f>
        <v>4290895.92416866</v>
      </c>
      <c r="O50" s="5"/>
      <c r="P50" s="5"/>
      <c r="Q50" s="8" t="n">
        <f aca="false">I50*5.5017049523</f>
        <v>115469189.273397</v>
      </c>
      <c r="R50" s="8"/>
      <c r="S50" s="8"/>
      <c r="T50" s="5"/>
      <c r="U50" s="5"/>
      <c r="V50" s="8" t="n">
        <f aca="false">K50*5.5017049523</f>
        <v>3621807.23613996</v>
      </c>
      <c r="W50" s="8" t="n">
        <f aca="false">M50*5.5017049523</f>
        <v>112014.656787834</v>
      </c>
      <c r="X50" s="8" t="n">
        <f aca="false">N50*5.1890047538+L50*5.5017049523</f>
        <v>27188060.7727267</v>
      </c>
      <c r="Y50" s="8" t="n">
        <f aca="false">N50*5.1890047538</f>
        <v>22265479.3485722</v>
      </c>
      <c r="Z50" s="8" t="n">
        <f aca="false">L50*5.5017049523</f>
        <v>4922581.42415445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central_v2_m!D39+temporary_pension_bonus_central!B39</f>
        <v>24108061.678339</v>
      </c>
      <c r="G51" s="163" t="n">
        <f aca="false">central_v2_m!E39+temporary_pension_bonus_central!B39</f>
        <v>23128105.9747255</v>
      </c>
      <c r="H51" s="67" t="n">
        <f aca="false">F51-J51</f>
        <v>23369819.1424964</v>
      </c>
      <c r="I51" s="67" t="n">
        <f aca="false">G51-K51</f>
        <v>22412010.7149581</v>
      </c>
      <c r="J51" s="163" t="n">
        <f aca="false">central_v2_m!J39</f>
        <v>738242.535842649</v>
      </c>
      <c r="K51" s="163" t="n">
        <f aca="false">central_v2_m!K39</f>
        <v>716095.259767369</v>
      </c>
      <c r="L51" s="67" t="n">
        <f aca="false">H51-I51</f>
        <v>957808.427538227</v>
      </c>
      <c r="M51" s="67" t="n">
        <f aca="false">J51-K51</f>
        <v>22147.2760752795</v>
      </c>
      <c r="N51" s="163" t="n">
        <f aca="false">SUM(central_v5_m!C39:J39)</f>
        <v>3883392.70183053</v>
      </c>
      <c r="O51" s="7"/>
      <c r="P51" s="7"/>
      <c r="Q51" s="67" t="n">
        <f aca="false">I51*5.5017049523</f>
        <v>123304270.341486</v>
      </c>
      <c r="R51" s="67"/>
      <c r="S51" s="67"/>
      <c r="T51" s="7"/>
      <c r="U51" s="7"/>
      <c r="V51" s="67" t="n">
        <f aca="false">K51*5.5017049523</f>
        <v>3939744.83698069</v>
      </c>
      <c r="W51" s="67" t="n">
        <f aca="false">M51*5.5017049523</f>
        <v>121847.77846332</v>
      </c>
      <c r="X51" s="67" t="n">
        <f aca="false">N51*5.1890047538+L51*5.5017049523</f>
        <v>25420522.5598126</v>
      </c>
      <c r="Y51" s="67" t="n">
        <f aca="false">N51*5.1890047538</f>
        <v>20150943.1906708</v>
      </c>
      <c r="Z51" s="67" t="n">
        <f aca="false">L51*5.5017049523</f>
        <v>5269579.36914174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central_v2_m!D40+temporary_pension_bonus_central!B40</f>
        <v>23341990.116872</v>
      </c>
      <c r="G52" s="163" t="n">
        <f aca="false">central_v2_m!E40+temporary_pension_bonus_central!B40</f>
        <v>22391116.3674722</v>
      </c>
      <c r="H52" s="67" t="n">
        <f aca="false">F52-J52</f>
        <v>22602289.0322013</v>
      </c>
      <c r="I52" s="67" t="n">
        <f aca="false">G52-K52</f>
        <v>21673606.3153416</v>
      </c>
      <c r="J52" s="163" t="n">
        <f aca="false">central_v2_m!J40</f>
        <v>739701.084670707</v>
      </c>
      <c r="K52" s="163" t="n">
        <f aca="false">central_v2_m!K40</f>
        <v>717510.052130586</v>
      </c>
      <c r="L52" s="67" t="n">
        <f aca="false">H52-I52</f>
        <v>928682.716859642</v>
      </c>
      <c r="M52" s="67" t="n">
        <f aca="false">J52-K52</f>
        <v>22191.0325401212</v>
      </c>
      <c r="N52" s="163" t="n">
        <f aca="false">SUM(central_v5_m!C40:J40)</f>
        <v>3622801.0334137</v>
      </c>
      <c r="O52" s="7"/>
      <c r="P52" s="7"/>
      <c r="Q52" s="67" t="n">
        <f aca="false">I52*5.5017049523</f>
        <v>119241787.199316</v>
      </c>
      <c r="R52" s="67"/>
      <c r="S52" s="67"/>
      <c r="T52" s="7"/>
      <c r="U52" s="7"/>
      <c r="V52" s="67" t="n">
        <f aca="false">K52*5.5017049523</f>
        <v>3947528.60713188</v>
      </c>
      <c r="W52" s="67" t="n">
        <f aca="false">M52*5.5017049523</f>
        <v>122088.513622635</v>
      </c>
      <c r="X52" s="67" t="n">
        <f aca="false">N52*5.1890047538+L52*5.5017049523</f>
        <v>23908070.0869174</v>
      </c>
      <c r="Y52" s="67" t="n">
        <f aca="false">N52*5.1890047538</f>
        <v>18798731.7844553</v>
      </c>
      <c r="Z52" s="67" t="n">
        <f aca="false">L52*5.5017049523</f>
        <v>5109338.30246211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central_v2_m!D41+temporary_pension_bonus_central!B41</f>
        <v>24938030.4903267</v>
      </c>
      <c r="G53" s="163" t="n">
        <f aca="false">central_v2_m!E41+temporary_pension_bonus_central!B41</f>
        <v>23920623.8712645</v>
      </c>
      <c r="H53" s="67" t="n">
        <f aca="false">F53-J53</f>
        <v>24066595.4584844</v>
      </c>
      <c r="I53" s="67" t="n">
        <f aca="false">G53-K53</f>
        <v>23075331.8903775</v>
      </c>
      <c r="J53" s="163" t="n">
        <f aca="false">central_v2_m!J41</f>
        <v>871435.031842276</v>
      </c>
      <c r="K53" s="163" t="n">
        <f aca="false">central_v2_m!K41</f>
        <v>845291.980887008</v>
      </c>
      <c r="L53" s="67" t="n">
        <f aca="false">H53-I53</f>
        <v>991263.568106949</v>
      </c>
      <c r="M53" s="67" t="n">
        <f aca="false">J53-K53</f>
        <v>26143.0509552683</v>
      </c>
      <c r="N53" s="163" t="n">
        <f aca="false">SUM(central_v5_m!C41:J41)</f>
        <v>3921252.59297532</v>
      </c>
      <c r="O53" s="7"/>
      <c r="P53" s="7"/>
      <c r="Q53" s="67" t="n">
        <f aca="false">I53*5.5017049523</f>
        <v>126953667.737256</v>
      </c>
      <c r="R53" s="67"/>
      <c r="S53" s="67"/>
      <c r="T53" s="7"/>
      <c r="U53" s="7"/>
      <c r="V53" s="67" t="n">
        <f aca="false">K53*5.5017049523</f>
        <v>4650547.07738553</v>
      </c>
      <c r="W53" s="67" t="n">
        <f aca="false">M53*5.5017049523</f>
        <v>143831.352908831</v>
      </c>
      <c r="X53" s="67" t="n">
        <f aca="false">N53*5.1890047538+L53*5.5017049523</f>
        <v>25801038.0274881</v>
      </c>
      <c r="Y53" s="67" t="n">
        <f aca="false">N53*5.1890047538</f>
        <v>20347398.3457995</v>
      </c>
      <c r="Z53" s="67" t="n">
        <f aca="false">L53*5.5017049523</f>
        <v>5453639.68168857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central_v2_m!D42+temporary_pension_bonus_central!B42</f>
        <v>24127598.7704785</v>
      </c>
      <c r="G54" s="161" t="n">
        <f aca="false">central_v2_m!E42+temporary_pension_bonus_central!B42</f>
        <v>23142241.4019784</v>
      </c>
      <c r="H54" s="8" t="n">
        <f aca="false">F54-J54</f>
        <v>23219487.7015755</v>
      </c>
      <c r="I54" s="8" t="n">
        <f aca="false">G54-K54</f>
        <v>22261373.6651424</v>
      </c>
      <c r="J54" s="161" t="n">
        <f aca="false">central_v2_m!J42</f>
        <v>908111.068902999</v>
      </c>
      <c r="K54" s="161" t="n">
        <f aca="false">central_v2_m!K42</f>
        <v>880867.736835909</v>
      </c>
      <c r="L54" s="8" t="n">
        <f aca="false">H54-I54</f>
        <v>958114.036433075</v>
      </c>
      <c r="M54" s="8" t="n">
        <f aca="false">J54-K54</f>
        <v>27243.33206709</v>
      </c>
      <c r="N54" s="161" t="n">
        <f aca="false">SUM(central_v5_m!C42:J42)</f>
        <v>4458165.08373555</v>
      </c>
      <c r="O54" s="5"/>
      <c r="P54" s="5"/>
      <c r="Q54" s="8" t="n">
        <f aca="false">I54*5.5017049523</f>
        <v>122475509.738515</v>
      </c>
      <c r="R54" s="8"/>
      <c r="S54" s="8"/>
      <c r="T54" s="5"/>
      <c r="U54" s="5"/>
      <c r="V54" s="8" t="n">
        <f aca="false">K54*5.5017049523</f>
        <v>4846274.39007141</v>
      </c>
      <c r="W54" s="8" t="n">
        <f aca="false">M54*5.5017049523</f>
        <v>149884.774950662</v>
      </c>
      <c r="X54" s="8" t="n">
        <f aca="false">N54*5.1890047538+L54*5.5017049523</f>
        <v>28404700.5518409</v>
      </c>
      <c r="Y54" s="8" t="n">
        <f aca="false">N54*5.1890047538</f>
        <v>23133439.8127289</v>
      </c>
      <c r="Z54" s="8" t="n">
        <f aca="false">L54*5.5017049523</f>
        <v>5271260.73911199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central_v2_m!D43+temporary_pension_bonus_central!B43</f>
        <v>25514821.8570317</v>
      </c>
      <c r="G55" s="163" t="n">
        <f aca="false">central_v2_m!E43+temporary_pension_bonus_central!B43</f>
        <v>24472510.381274</v>
      </c>
      <c r="H55" s="67" t="n">
        <f aca="false">F55-J55</f>
        <v>24443744.2836988</v>
      </c>
      <c r="I55" s="67" t="n">
        <f aca="false">G55-K55</f>
        <v>23433565.1351411</v>
      </c>
      <c r="J55" s="163" t="n">
        <f aca="false">central_v2_m!J43</f>
        <v>1071077.57333295</v>
      </c>
      <c r="K55" s="163" t="n">
        <f aca="false">central_v2_m!K43</f>
        <v>1038945.24613296</v>
      </c>
      <c r="L55" s="67" t="n">
        <f aca="false">H55-I55</f>
        <v>1010179.1485577</v>
      </c>
      <c r="M55" s="67" t="n">
        <f aca="false">J55-K55</f>
        <v>32132.3271999882</v>
      </c>
      <c r="N55" s="163" t="n">
        <f aca="false">SUM(central_v5_m!C43:J43)</f>
        <v>3954534.54027755</v>
      </c>
      <c r="O55" s="7"/>
      <c r="P55" s="7"/>
      <c r="Q55" s="67" t="n">
        <f aca="false">I55*5.5017049523</f>
        <v>128924561.35405</v>
      </c>
      <c r="R55" s="67"/>
      <c r="S55" s="67"/>
      <c r="T55" s="7"/>
      <c r="U55" s="7"/>
      <c r="V55" s="67" t="n">
        <f aca="false">K55*5.5017049523</f>
        <v>5715970.20581825</v>
      </c>
      <c r="W55" s="67" t="n">
        <f aca="false">M55*5.5017049523</f>
        <v>176782.583685099</v>
      </c>
      <c r="X55" s="67" t="n">
        <f aca="false">N55*5.1890047538+L55*5.5017049523</f>
        <v>26077806.1528966</v>
      </c>
      <c r="Y55" s="67" t="n">
        <f aca="false">N55*5.1890047538</f>
        <v>20520098.5285665</v>
      </c>
      <c r="Z55" s="67" t="n">
        <f aca="false">L55*5.5017049523</f>
        <v>5557707.6243301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central_v2_m!D44+temporary_pension_bonus_central!B44</f>
        <v>24626930.8694391</v>
      </c>
      <c r="G56" s="163" t="n">
        <f aca="false">central_v2_m!E44+temporary_pension_bonus_central!B44</f>
        <v>23620562.8922383</v>
      </c>
      <c r="H56" s="67" t="n">
        <f aca="false">F56-J56</f>
        <v>23556168.1521054</v>
      </c>
      <c r="I56" s="67" t="n">
        <f aca="false">G56-K56</f>
        <v>22581923.0564247</v>
      </c>
      <c r="J56" s="163" t="n">
        <f aca="false">central_v2_m!J44</f>
        <v>1070762.71733367</v>
      </c>
      <c r="K56" s="163" t="n">
        <f aca="false">central_v2_m!K44</f>
        <v>1038639.83581366</v>
      </c>
      <c r="L56" s="67" t="n">
        <f aca="false">H56-I56</f>
        <v>974245.095680732</v>
      </c>
      <c r="M56" s="67" t="n">
        <f aca="false">J56-K56</f>
        <v>32122.8815200099</v>
      </c>
      <c r="N56" s="163" t="n">
        <f aca="false">SUM(central_v5_m!C44:J44)</f>
        <v>3744379.40808721</v>
      </c>
      <c r="O56" s="7"/>
      <c r="P56" s="7"/>
      <c r="Q56" s="67" t="n">
        <f aca="false">I56*5.5017049523</f>
        <v>124239077.911989</v>
      </c>
      <c r="R56" s="67"/>
      <c r="S56" s="67"/>
      <c r="T56" s="7"/>
      <c r="U56" s="7"/>
      <c r="V56" s="67" t="n">
        <f aca="false">K56*5.5017049523</f>
        <v>5714289.92835208</v>
      </c>
      <c r="W56" s="67" t="n">
        <f aca="false">M56*5.5017049523</f>
        <v>176730.616340785</v>
      </c>
      <c r="X56" s="67" t="n">
        <f aca="false">N56*5.1890047538+L56*5.5017049523</f>
        <v>24789611.616256</v>
      </c>
      <c r="Y56" s="67" t="n">
        <f aca="false">N56*5.1890047538</f>
        <v>19429602.5485954</v>
      </c>
      <c r="Z56" s="67" t="n">
        <f aca="false">L56*5.5017049523</f>
        <v>5360009.06766067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central_v2_m!D45+temporary_pension_bonus_central!B45</f>
        <v>26077241.4310552</v>
      </c>
      <c r="G57" s="163" t="n">
        <f aca="false">central_v2_m!E45+temporary_pension_bonus_central!B45</f>
        <v>25010629.2000114</v>
      </c>
      <c r="H57" s="67" t="n">
        <f aca="false">F57-J57</f>
        <v>24865469.4749009</v>
      </c>
      <c r="I57" s="67" t="n">
        <f aca="false">G57-K57</f>
        <v>23835210.4025417</v>
      </c>
      <c r="J57" s="163" t="n">
        <f aca="false">central_v2_m!J45</f>
        <v>1211771.95615429</v>
      </c>
      <c r="K57" s="163" t="n">
        <f aca="false">central_v2_m!K45</f>
        <v>1175418.79746966</v>
      </c>
      <c r="L57" s="67" t="n">
        <f aca="false">H57-I57</f>
        <v>1030259.07235913</v>
      </c>
      <c r="M57" s="67" t="n">
        <f aca="false">J57-K57</f>
        <v>36353.1586846285</v>
      </c>
      <c r="N57" s="163" t="n">
        <f aca="false">SUM(central_v5_m!C45:J45)</f>
        <v>4087082.92729446</v>
      </c>
      <c r="O57" s="7"/>
      <c r="P57" s="7"/>
      <c r="Q57" s="67" t="n">
        <f aca="false">I57*5.5017049523</f>
        <v>131134295.110776</v>
      </c>
      <c r="R57" s="67"/>
      <c r="S57" s="67"/>
      <c r="T57" s="7"/>
      <c r="U57" s="7"/>
      <c r="V57" s="67" t="n">
        <f aca="false">K57*5.5017049523</f>
        <v>6466807.41906535</v>
      </c>
      <c r="W57" s="67" t="n">
        <f aca="false">M57*5.5017049523</f>
        <v>200004.353166969</v>
      </c>
      <c r="X57" s="67" t="n">
        <f aca="false">N57*5.1890047538+L57*5.5017049523</f>
        <v>26876074.179456</v>
      </c>
      <c r="Y57" s="67" t="n">
        <f aca="false">N57*5.1890047538</f>
        <v>21207892.7389058</v>
      </c>
      <c r="Z57" s="67" t="n">
        <f aca="false">L57*5.5017049523</f>
        <v>5668181.44055023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central_v2_m!D46+temporary_pension_bonus_central!B46</f>
        <v>25497974.7676933</v>
      </c>
      <c r="G58" s="161" t="n">
        <f aca="false">central_v2_m!E46+temporary_pension_bonus_central!B46</f>
        <v>24454052.3113017</v>
      </c>
      <c r="H58" s="8" t="n">
        <f aca="false">F58-J58</f>
        <v>24178422.1469192</v>
      </c>
      <c r="I58" s="8" t="n">
        <f aca="false">G58-K58</f>
        <v>23174086.2691509</v>
      </c>
      <c r="J58" s="161" t="n">
        <f aca="false">central_v2_m!J46</f>
        <v>1319552.62077404</v>
      </c>
      <c r="K58" s="161" t="n">
        <f aca="false">central_v2_m!K46</f>
        <v>1279966.04215082</v>
      </c>
      <c r="L58" s="8" t="n">
        <f aca="false">H58-I58</f>
        <v>1004335.87776833</v>
      </c>
      <c r="M58" s="8" t="n">
        <f aca="false">J58-K58</f>
        <v>39586.5786232213</v>
      </c>
      <c r="N58" s="161" t="n">
        <f aca="false">SUM(central_v5_m!C46:J46)</f>
        <v>4642748.91969978</v>
      </c>
      <c r="O58" s="5"/>
      <c r="P58" s="5"/>
      <c r="Q58" s="8" t="n">
        <f aca="false">I58*5.5017049523</f>
        <v>127496985.192015</v>
      </c>
      <c r="R58" s="8"/>
      <c r="S58" s="8"/>
      <c r="T58" s="5"/>
      <c r="U58" s="5"/>
      <c r="V58" s="8" t="n">
        <f aca="false">K58*5.5017049523</f>
        <v>7041995.51287701</v>
      </c>
      <c r="W58" s="8" t="n">
        <f aca="false">M58*5.5017049523</f>
        <v>217793.67565599</v>
      </c>
      <c r="X58" s="8" t="n">
        <f aca="false">N58*5.1890047538+L58*5.5017049523</f>
        <v>29616805.8875126</v>
      </c>
      <c r="Y58" s="8" t="n">
        <f aca="false">N58*5.1890047538</f>
        <v>24091246.215022</v>
      </c>
      <c r="Z58" s="8" t="n">
        <f aca="false">L58*5.5017049523</f>
        <v>5525559.67249061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central_v2_m!D47+temporary_pension_bonus_central!B47</f>
        <v>26995241.8455635</v>
      </c>
      <c r="G59" s="163" t="n">
        <f aca="false">central_v2_m!E47+temporary_pension_bonus_central!B47</f>
        <v>25887878.0642878</v>
      </c>
      <c r="H59" s="67" t="n">
        <f aca="false">F59-J59</f>
        <v>25521023.2927032</v>
      </c>
      <c r="I59" s="67" t="n">
        <f aca="false">G59-K59</f>
        <v>24457886.0680134</v>
      </c>
      <c r="J59" s="163" t="n">
        <f aca="false">central_v2_m!J47</f>
        <v>1474218.55286031</v>
      </c>
      <c r="K59" s="163" t="n">
        <f aca="false">central_v2_m!K47</f>
        <v>1429991.9962745</v>
      </c>
      <c r="L59" s="67" t="n">
        <f aca="false">H59-I59</f>
        <v>1063137.22468985</v>
      </c>
      <c r="M59" s="67" t="n">
        <f aca="false">J59-K59</f>
        <v>44226.5565858092</v>
      </c>
      <c r="N59" s="163" t="n">
        <f aca="false">SUM(central_v5_m!C47:J47)</f>
        <v>4129984.45852079</v>
      </c>
      <c r="O59" s="7"/>
      <c r="P59" s="7"/>
      <c r="Q59" s="67" t="n">
        <f aca="false">I59*5.5017049523</f>
        <v>134560072.903178</v>
      </c>
      <c r="R59" s="67"/>
      <c r="S59" s="67"/>
      <c r="T59" s="7"/>
      <c r="U59" s="7"/>
      <c r="V59" s="67" t="n">
        <f aca="false">K59*5.5017049523</f>
        <v>7867394.04765277</v>
      </c>
      <c r="W59" s="67" t="n">
        <f aca="false">M59*5.5017049523</f>
        <v>243321.465391323</v>
      </c>
      <c r="X59" s="67" t="n">
        <f aca="false">N59*5.1890047538+L59*5.5017049523</f>
        <v>27279576.3224351</v>
      </c>
      <c r="Y59" s="67" t="n">
        <f aca="false">N59*5.1890047538</f>
        <v>21430508.9883845</v>
      </c>
      <c r="Z59" s="67" t="n">
        <f aca="false">L59*5.5017049523</f>
        <v>5849067.33405062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central_v2_m!D48+temporary_pension_bonus_central!B48</f>
        <v>26424388.8865149</v>
      </c>
      <c r="G60" s="163" t="n">
        <f aca="false">central_v2_m!E48+temporary_pension_bonus_central!B48</f>
        <v>25339374.968033</v>
      </c>
      <c r="H60" s="67" t="n">
        <f aca="false">F60-J60</f>
        <v>24915055.0365273</v>
      </c>
      <c r="I60" s="67" t="n">
        <f aca="false">G60-K60</f>
        <v>23875321.1335451</v>
      </c>
      <c r="J60" s="163" t="n">
        <f aca="false">central_v2_m!J48</f>
        <v>1509333.84998757</v>
      </c>
      <c r="K60" s="163" t="n">
        <f aca="false">central_v2_m!K48</f>
        <v>1464053.83448794</v>
      </c>
      <c r="L60" s="67" t="n">
        <f aca="false">H60-I60</f>
        <v>1039733.90298225</v>
      </c>
      <c r="M60" s="67" t="n">
        <f aca="false">J60-K60</f>
        <v>45280.0154996268</v>
      </c>
      <c r="N60" s="163" t="n">
        <f aca="false">SUM(central_v5_m!C48:J48)</f>
        <v>3920470.42683676</v>
      </c>
      <c r="O60" s="7"/>
      <c r="P60" s="7"/>
      <c r="Q60" s="67" t="n">
        <f aca="false">I60*5.5017049523</f>
        <v>131354972.518178</v>
      </c>
      <c r="R60" s="67"/>
      <c r="S60" s="67"/>
      <c r="T60" s="7"/>
      <c r="U60" s="7"/>
      <c r="V60" s="67" t="n">
        <f aca="false">K60*5.5017049523</f>
        <v>8054792.23163612</v>
      </c>
      <c r="W60" s="67" t="n">
        <f aca="false">M60*5.5017049523</f>
        <v>249117.285514517</v>
      </c>
      <c r="X60" s="67" t="n">
        <f aca="false">N60*5.1890047538+L60*5.5017049523</f>
        <v>26063648.8450999</v>
      </c>
      <c r="Y60" s="67" t="n">
        <f aca="false">N60*5.1890047538</f>
        <v>20343339.6819883</v>
      </c>
      <c r="Z60" s="67" t="n">
        <f aca="false">L60*5.5017049523</f>
        <v>5720309.16311167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central_v2_m!D49+temporary_pension_bonus_central!B49</f>
        <v>27586301.6851415</v>
      </c>
      <c r="G61" s="163" t="n">
        <f aca="false">central_v2_m!E49+temporary_pension_bonus_central!B49</f>
        <v>26452964.9107655</v>
      </c>
      <c r="H61" s="67" t="n">
        <f aca="false">F61-J61</f>
        <v>25956289.0698261</v>
      </c>
      <c r="I61" s="67" t="n">
        <f aca="false">G61-K61</f>
        <v>24871852.6739096</v>
      </c>
      <c r="J61" s="163" t="n">
        <f aca="false">central_v2_m!J49</f>
        <v>1630012.61531538</v>
      </c>
      <c r="K61" s="163" t="n">
        <f aca="false">central_v2_m!K49</f>
        <v>1581112.23685592</v>
      </c>
      <c r="L61" s="67" t="n">
        <f aca="false">H61-I61</f>
        <v>1084436.39591654</v>
      </c>
      <c r="M61" s="67" t="n">
        <f aca="false">J61-K61</f>
        <v>48900.3784594613</v>
      </c>
      <c r="N61" s="163" t="n">
        <f aca="false">SUM(central_v5_m!C49:J49)</f>
        <v>4204291.76700966</v>
      </c>
      <c r="O61" s="7"/>
      <c r="P61" s="7"/>
      <c r="Q61" s="67" t="n">
        <f aca="false">I61*5.5017049523</f>
        <v>136837595.028924</v>
      </c>
      <c r="R61" s="67"/>
      <c r="S61" s="67"/>
      <c r="T61" s="7"/>
      <c r="U61" s="7"/>
      <c r="V61" s="67" t="n">
        <f aca="false">K61*5.5017049523</f>
        <v>8698813.02365236</v>
      </c>
      <c r="W61" s="67" t="n">
        <f aca="false">M61*5.5017049523</f>
        <v>269035.454339762</v>
      </c>
      <c r="X61" s="67" t="n">
        <f aca="false">N61*5.1890047538+L61*5.5017049523</f>
        <v>27782339.0552437</v>
      </c>
      <c r="Y61" s="67" t="n">
        <f aca="false">N61*5.1890047538</f>
        <v>21816089.9653753</v>
      </c>
      <c r="Z61" s="67" t="n">
        <f aca="false">L61*5.5017049523</f>
        <v>5966249.08986837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central_v2_m!D50+temporary_pension_bonus_central!B50</f>
        <v>27115289.4632202</v>
      </c>
      <c r="G62" s="161" t="n">
        <f aca="false">central_v2_m!E50+temporary_pension_bonus_central!B50</f>
        <v>26001524.2532633</v>
      </c>
      <c r="H62" s="8" t="n">
        <f aca="false">F62-J62</f>
        <v>25411342.4198714</v>
      </c>
      <c r="I62" s="8" t="n">
        <f aca="false">G62-K62</f>
        <v>24348695.621215</v>
      </c>
      <c r="J62" s="161" t="n">
        <f aca="false">central_v2_m!J50</f>
        <v>1703947.04334877</v>
      </c>
      <c r="K62" s="161" t="n">
        <f aca="false">central_v2_m!K50</f>
        <v>1652828.6320483</v>
      </c>
      <c r="L62" s="8" t="n">
        <f aca="false">H62-I62</f>
        <v>1062646.79865636</v>
      </c>
      <c r="M62" s="8" t="n">
        <f aca="false">J62-K62</f>
        <v>51118.4113004629</v>
      </c>
      <c r="N62" s="161" t="n">
        <f aca="false">SUM(central_v5_m!C50:J50)</f>
        <v>4884822.07717166</v>
      </c>
      <c r="O62" s="5"/>
      <c r="P62" s="5"/>
      <c r="Q62" s="8" t="n">
        <f aca="false">I62*5.5017049523</f>
        <v>133959339.281284</v>
      </c>
      <c r="R62" s="8"/>
      <c r="S62" s="8"/>
      <c r="T62" s="5"/>
      <c r="U62" s="5"/>
      <c r="V62" s="8" t="n">
        <f aca="false">K62*5.5017049523</f>
        <v>9093375.47024339</v>
      </c>
      <c r="W62" s="8" t="n">
        <f aca="false">M62*5.5017049523</f>
        <v>281238.416605465</v>
      </c>
      <c r="X62" s="8" t="n">
        <f aca="false">N62*5.1890047538+L62*5.5017049523</f>
        <v>31193734.1346244</v>
      </c>
      <c r="Y62" s="8" t="n">
        <f aca="false">N62*5.1890047538</f>
        <v>25347364.979911</v>
      </c>
      <c r="Z62" s="8" t="n">
        <f aca="false">L62*5.5017049523</f>
        <v>5846369.15471345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central_v2_m!D51+temporary_pension_bonus_central!B51</f>
        <v>28446541.1989459</v>
      </c>
      <c r="G63" s="163" t="n">
        <f aca="false">central_v2_m!E51+temporary_pension_bonus_central!B51</f>
        <v>27277556.977082</v>
      </c>
      <c r="H63" s="67" t="n">
        <f aca="false">F63-J63</f>
        <v>26615403.9783578</v>
      </c>
      <c r="I63" s="67" t="n">
        <f aca="false">G63-K63</f>
        <v>25501353.8731115</v>
      </c>
      <c r="J63" s="163" t="n">
        <f aca="false">central_v2_m!J51</f>
        <v>1831137.22058814</v>
      </c>
      <c r="K63" s="163" t="n">
        <f aca="false">central_v2_m!K51</f>
        <v>1776203.1039705</v>
      </c>
      <c r="L63" s="67" t="n">
        <f aca="false">H63-I63</f>
        <v>1114050.10524625</v>
      </c>
      <c r="M63" s="67" t="n">
        <f aca="false">J63-K63</f>
        <v>54934.1166176447</v>
      </c>
      <c r="N63" s="163" t="n">
        <f aca="false">SUM(central_v5_m!C51:J51)</f>
        <v>4319486.27292172</v>
      </c>
      <c r="O63" s="7"/>
      <c r="P63" s="7"/>
      <c r="Q63" s="67" t="n">
        <f aca="false">I63*5.5017049523</f>
        <v>140300924.894052</v>
      </c>
      <c r="R63" s="67"/>
      <c r="S63" s="67"/>
      <c r="T63" s="7"/>
      <c r="U63" s="7"/>
      <c r="V63" s="67" t="n">
        <f aca="false">K63*5.5017049523</f>
        <v>9772145.41340511</v>
      </c>
      <c r="W63" s="67" t="n">
        <f aca="false">M63*5.5017049523</f>
        <v>302231.301445521</v>
      </c>
      <c r="X63" s="67" t="n">
        <f aca="false">N63*5.1890047538+L63*5.5017049523</f>
        <v>28543009.7853082</v>
      </c>
      <c r="Y63" s="67" t="n">
        <f aca="false">N63*5.1890047538</f>
        <v>22413834.8041646</v>
      </c>
      <c r="Z63" s="67" t="n">
        <f aca="false">L63*5.5017049523</f>
        <v>6129174.98114361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central_v2_m!D52+temporary_pension_bonus_central!B52</f>
        <v>28092365.3305461</v>
      </c>
      <c r="G64" s="163" t="n">
        <f aca="false">central_v2_m!E52+temporary_pension_bonus_central!B52</f>
        <v>26937172.8791862</v>
      </c>
      <c r="H64" s="67" t="n">
        <f aca="false">F64-J64</f>
        <v>26248639.7246461</v>
      </c>
      <c r="I64" s="67" t="n">
        <f aca="false">G64-K64</f>
        <v>25148759.0414633</v>
      </c>
      <c r="J64" s="163" t="n">
        <f aca="false">central_v2_m!J52</f>
        <v>1843725.60589993</v>
      </c>
      <c r="K64" s="163" t="n">
        <f aca="false">central_v2_m!K52</f>
        <v>1788413.83772294</v>
      </c>
      <c r="L64" s="67" t="n">
        <f aca="false">H64-I64</f>
        <v>1099880.68318287</v>
      </c>
      <c r="M64" s="67" t="n">
        <f aca="false">J64-K64</f>
        <v>55311.7681769982</v>
      </c>
      <c r="N64" s="163" t="n">
        <f aca="false">SUM(central_v5_m!C52:J52)</f>
        <v>4176842.64314544</v>
      </c>
      <c r="O64" s="7"/>
      <c r="P64" s="7"/>
      <c r="Q64" s="67" t="n">
        <f aca="false">I64*5.5017049523</f>
        <v>138361052.162618</v>
      </c>
      <c r="R64" s="67"/>
      <c r="S64" s="67"/>
      <c r="T64" s="7"/>
      <c r="U64" s="7"/>
      <c r="V64" s="67" t="n">
        <f aca="false">K64*5.5017049523</f>
        <v>9839325.26776213</v>
      </c>
      <c r="W64" s="67" t="n">
        <f aca="false">M64*5.5017049523</f>
        <v>304309.028899861</v>
      </c>
      <c r="X64" s="67" t="n">
        <f aca="false">N64*5.1890047538+L64*5.5017049523</f>
        <v>27724875.3327625</v>
      </c>
      <c r="Y64" s="67" t="n">
        <f aca="false">N64*5.1890047538</f>
        <v>21673656.3311562</v>
      </c>
      <c r="Z64" s="67" t="n">
        <f aca="false">L64*5.5017049523</f>
        <v>6051219.00160628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central_v2_m!D53+temporary_pension_bonus_central!B53</f>
        <v>29136634.7544884</v>
      </c>
      <c r="G65" s="163" t="n">
        <f aca="false">central_v2_m!E53+temporary_pension_bonus_central!B53</f>
        <v>27938254.0096992</v>
      </c>
      <c r="H65" s="67" t="n">
        <f aca="false">F65-J65</f>
        <v>27149348.5768059</v>
      </c>
      <c r="I65" s="67" t="n">
        <f aca="false">G65-K65</f>
        <v>26010586.4173472</v>
      </c>
      <c r="J65" s="163" t="n">
        <f aca="false">central_v2_m!J53</f>
        <v>1987286.1776825</v>
      </c>
      <c r="K65" s="163" t="n">
        <f aca="false">central_v2_m!K53</f>
        <v>1927667.59235202</v>
      </c>
      <c r="L65" s="67" t="n">
        <f aca="false">H65-I65</f>
        <v>1138762.15945864</v>
      </c>
      <c r="M65" s="67" t="n">
        <f aca="false">J65-K65</f>
        <v>59618.5853304751</v>
      </c>
      <c r="N65" s="163" t="n">
        <f aca="false">SUM(central_v5_m!C53:J53)</f>
        <v>4373458.61443867</v>
      </c>
      <c r="O65" s="7"/>
      <c r="P65" s="7"/>
      <c r="Q65" s="67" t="n">
        <f aca="false">I65*5.5017049523</f>
        <v>143102572.104546</v>
      </c>
      <c r="R65" s="67"/>
      <c r="S65" s="67"/>
      <c r="T65" s="7"/>
      <c r="U65" s="7"/>
      <c r="V65" s="67" t="n">
        <f aca="false">K65*5.5017049523</f>
        <v>10605458.3392313</v>
      </c>
      <c r="W65" s="67" t="n">
        <f aca="false">M65*5.5017049523</f>
        <v>328003.866161795</v>
      </c>
      <c r="X65" s="67" t="n">
        <f aca="false">N65*5.1890047538+L65*5.5017049523</f>
        <v>28959030.9530553</v>
      </c>
      <c r="Y65" s="67" t="n">
        <f aca="false">N65*5.1890047538</f>
        <v>22693897.5408698</v>
      </c>
      <c r="Z65" s="67" t="n">
        <f aca="false">L65*5.5017049523</f>
        <v>6265133.41218545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central_v2_m!D54+temporary_pension_bonus_central!B54</f>
        <v>28841705.0514295</v>
      </c>
      <c r="G66" s="161" t="n">
        <f aca="false">central_v2_m!E54+temporary_pension_bonus_central!B54</f>
        <v>27654191.7769447</v>
      </c>
      <c r="H66" s="8" t="n">
        <f aca="false">F66-J66</f>
        <v>26797161.5188578</v>
      </c>
      <c r="I66" s="8" t="n">
        <f aca="false">G66-K66</f>
        <v>25670984.5503502</v>
      </c>
      <c r="J66" s="161" t="n">
        <f aca="false">central_v2_m!J54</f>
        <v>2044543.53257169</v>
      </c>
      <c r="K66" s="161" t="n">
        <f aca="false">central_v2_m!K54</f>
        <v>1983207.22659454</v>
      </c>
      <c r="L66" s="8" t="n">
        <f aca="false">H66-I66</f>
        <v>1126176.9685076</v>
      </c>
      <c r="M66" s="8" t="n">
        <f aca="false">J66-K66</f>
        <v>61336.3059771508</v>
      </c>
      <c r="N66" s="161" t="n">
        <f aca="false">SUM(central_v5_m!C54:J54)</f>
        <v>5208609.65313031</v>
      </c>
      <c r="O66" s="5"/>
      <c r="P66" s="5"/>
      <c r="Q66" s="8" t="n">
        <f aca="false">I66*5.5017049523</f>
        <v>141234182.831078</v>
      </c>
      <c r="R66" s="8"/>
      <c r="S66" s="8"/>
      <c r="T66" s="5"/>
      <c r="U66" s="5"/>
      <c r="V66" s="8" t="n">
        <f aca="false">K66*5.5017049523</f>
        <v>10911021.0199923</v>
      </c>
      <c r="W66" s="8" t="n">
        <f aca="false">M66*5.5017049523</f>
        <v>337454.258350279</v>
      </c>
      <c r="X66" s="8" t="n">
        <f aca="false">N66*5.1890047538+L66*5.5017049523</f>
        <v>33223393.6555862</v>
      </c>
      <c r="Y66" s="8" t="n">
        <f aca="false">N66*5.1890047538</f>
        <v>27027500.2507818</v>
      </c>
      <c r="Z66" s="8" t="n">
        <f aca="false">L66*5.5017049523</f>
        <v>6195893.40480444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central_v2_m!D55+temporary_pension_bonus_central!B55</f>
        <v>29857799.490456</v>
      </c>
      <c r="G67" s="163" t="n">
        <f aca="false">central_v2_m!E55+temporary_pension_bonus_central!B55</f>
        <v>28629448.998879</v>
      </c>
      <c r="H67" s="67" t="n">
        <f aca="false">F67-J67</f>
        <v>27625181.8712107</v>
      </c>
      <c r="I67" s="67" t="n">
        <f aca="false">G67-K67</f>
        <v>26463809.9082111</v>
      </c>
      <c r="J67" s="163" t="n">
        <f aca="false">central_v2_m!J55</f>
        <v>2232617.6192453</v>
      </c>
      <c r="K67" s="163" t="n">
        <f aca="false">central_v2_m!K55</f>
        <v>2165639.09066794</v>
      </c>
      <c r="L67" s="67" t="n">
        <f aca="false">H67-I67</f>
        <v>1161371.96299962</v>
      </c>
      <c r="M67" s="67" t="n">
        <f aca="false">J67-K67</f>
        <v>66978.5285773585</v>
      </c>
      <c r="N67" s="163" t="n">
        <f aca="false">SUM(central_v5_m!C55:J55)</f>
        <v>4485090.85415545</v>
      </c>
      <c r="O67" s="7"/>
      <c r="P67" s="7"/>
      <c r="Q67" s="67" t="n">
        <f aca="false">I67*5.5017049523</f>
        <v>145596074.028731</v>
      </c>
      <c r="R67" s="67"/>
      <c r="S67" s="67"/>
      <c r="T67" s="7"/>
      <c r="U67" s="7"/>
      <c r="V67" s="67" t="n">
        <f aca="false">K67*5.5017049523</f>
        <v>11914707.3100223</v>
      </c>
      <c r="W67" s="67" t="n">
        <f aca="false">M67*5.5017049523</f>
        <v>368496.10237182</v>
      </c>
      <c r="X67" s="67" t="n">
        <f aca="false">N67*5.1890047538+L67*5.5017049523</f>
        <v>29662683.6437349</v>
      </c>
      <c r="Y67" s="67" t="n">
        <f aca="false">N67*5.1890047538</f>
        <v>23273157.7634375</v>
      </c>
      <c r="Z67" s="67" t="n">
        <f aca="false">L67*5.5017049523</f>
        <v>6389525.8802974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central_v2_m!D56+temporary_pension_bonus_central!B56</f>
        <v>29358246.5760378</v>
      </c>
      <c r="G68" s="163" t="n">
        <f aca="false">central_v2_m!E56+temporary_pension_bonus_central!B56</f>
        <v>28149502.7184242</v>
      </c>
      <c r="H68" s="67" t="n">
        <f aca="false">F68-J68</f>
        <v>27121458.3994219</v>
      </c>
      <c r="I68" s="67" t="n">
        <f aca="false">G68-K68</f>
        <v>25979818.1871068</v>
      </c>
      <c r="J68" s="163" t="n">
        <f aca="false">central_v2_m!J56</f>
        <v>2236788.17661587</v>
      </c>
      <c r="K68" s="163" t="n">
        <f aca="false">central_v2_m!K56</f>
        <v>2169684.53131739</v>
      </c>
      <c r="L68" s="67" t="n">
        <f aca="false">H68-I68</f>
        <v>1141640.21231508</v>
      </c>
      <c r="M68" s="67" t="n">
        <f aca="false">J68-K68</f>
        <v>67103.6452984759</v>
      </c>
      <c r="N68" s="163" t="n">
        <f aca="false">SUM(central_v5_m!C56:J56)</f>
        <v>4265529.31779726</v>
      </c>
      <c r="O68" s="7"/>
      <c r="P68" s="7"/>
      <c r="Q68" s="67" t="n">
        <f aca="false">I68*5.5017049523</f>
        <v>142933294.379859</v>
      </c>
      <c r="R68" s="67"/>
      <c r="S68" s="67"/>
      <c r="T68" s="7"/>
      <c r="U68" s="7"/>
      <c r="V68" s="67" t="n">
        <f aca="false">K68*5.5017049523</f>
        <v>11936964.1308776</v>
      </c>
      <c r="W68" s="67" t="n">
        <f aca="false">M68*5.5017049523</f>
        <v>369184.457656007</v>
      </c>
      <c r="X68" s="67" t="n">
        <f aca="false">N68*5.1890047538+L68*5.5017049523</f>
        <v>28414819.5173619</v>
      </c>
      <c r="Y68" s="67" t="n">
        <f aca="false">N68*5.1890047538</f>
        <v>22133851.9075232</v>
      </c>
      <c r="Z68" s="67" t="n">
        <f aca="false">L68*5.5017049523</f>
        <v>6280967.60983871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central_v2_m!D57+temporary_pension_bonus_central!B57</f>
        <v>30265304.9590689</v>
      </c>
      <c r="G69" s="163" t="n">
        <f aca="false">central_v2_m!E57+temporary_pension_bonus_central!B57</f>
        <v>29018409.1818899</v>
      </c>
      <c r="H69" s="67" t="n">
        <f aca="false">F69-J69</f>
        <v>27847614.7917973</v>
      </c>
      <c r="I69" s="67" t="n">
        <f aca="false">G69-K69</f>
        <v>26673249.7196365</v>
      </c>
      <c r="J69" s="163" t="n">
        <f aca="false">central_v2_m!J57</f>
        <v>2417690.16727156</v>
      </c>
      <c r="K69" s="163" t="n">
        <f aca="false">central_v2_m!K57</f>
        <v>2345159.46225342</v>
      </c>
      <c r="L69" s="67" t="n">
        <f aca="false">H69-I69</f>
        <v>1174365.07216083</v>
      </c>
      <c r="M69" s="67" t="n">
        <f aca="false">J69-K69</f>
        <v>72530.7050181469</v>
      </c>
      <c r="N69" s="163" t="n">
        <f aca="false">SUM(central_v5_m!C57:J57)</f>
        <v>4467326.9447825</v>
      </c>
      <c r="O69" s="7"/>
      <c r="P69" s="7"/>
      <c r="Q69" s="67" t="n">
        <f aca="false">I69*5.5017049523</f>
        <v>146748350.076459</v>
      </c>
      <c r="R69" s="67"/>
      <c r="S69" s="67"/>
      <c r="T69" s="7"/>
      <c r="U69" s="7"/>
      <c r="V69" s="67" t="n">
        <f aca="false">K69*5.5017049523</f>
        <v>12902375.4274128</v>
      </c>
      <c r="W69" s="67" t="n">
        <f aca="false">M69*5.5017049523</f>
        <v>399042.538992149</v>
      </c>
      <c r="X69" s="67" t="n">
        <f aca="false">N69*5.1890047538+L69*5.5017049523</f>
        <v>29641990.8865706</v>
      </c>
      <c r="Y69" s="67" t="n">
        <f aca="false">N69*5.1890047538</f>
        <v>23180980.7532552</v>
      </c>
      <c r="Z69" s="67" t="n">
        <f aca="false">L69*5.5017049523</f>
        <v>6461010.13331538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central_v2_m!D58+temporary_pension_bonus_central!B58</f>
        <v>29948112.4617698</v>
      </c>
      <c r="G70" s="161" t="n">
        <f aca="false">central_v2_m!E58+temporary_pension_bonus_central!B58</f>
        <v>28712508.4637856</v>
      </c>
      <c r="H70" s="8" t="n">
        <f aca="false">F70-J70</f>
        <v>27487156.2283424</v>
      </c>
      <c r="I70" s="8" t="n">
        <f aca="false">G70-K70</f>
        <v>26325380.917361</v>
      </c>
      <c r="J70" s="161" t="n">
        <f aca="false">central_v2_m!J58</f>
        <v>2460956.2334274</v>
      </c>
      <c r="K70" s="161" t="n">
        <f aca="false">central_v2_m!K58</f>
        <v>2387127.54642458</v>
      </c>
      <c r="L70" s="8" t="n">
        <f aca="false">H70-I70</f>
        <v>1161775.31098139</v>
      </c>
      <c r="M70" s="8" t="n">
        <f aca="false">J70-K70</f>
        <v>73828.6870028223</v>
      </c>
      <c r="N70" s="161" t="n">
        <f aca="false">SUM(central_v5_m!C58:J58)</f>
        <v>5253762.84698863</v>
      </c>
      <c r="O70" s="5"/>
      <c r="P70" s="5"/>
      <c r="Q70" s="8" t="n">
        <f aca="false">I70*5.5017049523</f>
        <v>144834478.564229</v>
      </c>
      <c r="R70" s="8"/>
      <c r="S70" s="8"/>
      <c r="T70" s="5"/>
      <c r="U70" s="5"/>
      <c r="V70" s="8" t="n">
        <f aca="false">K70*5.5017049523</f>
        <v>13133271.4439358</v>
      </c>
      <c r="W70" s="8" t="n">
        <f aca="false">M70*5.5017049523</f>
        <v>406183.652905234</v>
      </c>
      <c r="X70" s="8" t="n">
        <f aca="false">N70*5.1890047538+L70*5.5017049523</f>
        <v>33653545.370248</v>
      </c>
      <c r="Y70" s="8" t="n">
        <f aca="false">N70*5.1890047538</f>
        <v>27261800.3883618</v>
      </c>
      <c r="Z70" s="8" t="n">
        <f aca="false">L70*5.5017049523</f>
        <v>6391744.98188618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central_v2_m!D59+temporary_pension_bonus_central!B59</f>
        <v>30726300.0676777</v>
      </c>
      <c r="G71" s="163" t="n">
        <f aca="false">central_v2_m!E59+temporary_pension_bonus_central!B59</f>
        <v>29458938.9316372</v>
      </c>
      <c r="H71" s="67" t="n">
        <f aca="false">F71-J71</f>
        <v>28112357.079776</v>
      </c>
      <c r="I71" s="67" t="n">
        <f aca="false">G71-K71</f>
        <v>26923414.2333725</v>
      </c>
      <c r="J71" s="163" t="n">
        <f aca="false">central_v2_m!J59</f>
        <v>2613942.98790172</v>
      </c>
      <c r="K71" s="163" t="n">
        <f aca="false">central_v2_m!K59</f>
        <v>2535524.69826467</v>
      </c>
      <c r="L71" s="67" t="n">
        <f aca="false">H71-I71</f>
        <v>1188942.84640347</v>
      </c>
      <c r="M71" s="67" t="n">
        <f aca="false">J71-K71</f>
        <v>78418.289637052</v>
      </c>
      <c r="N71" s="163" t="n">
        <f aca="false">SUM(central_v5_m!C59:J59)</f>
        <v>4499142.09635868</v>
      </c>
      <c r="O71" s="7"/>
      <c r="P71" s="7"/>
      <c r="Q71" s="67" t="n">
        <f aca="false">I71*5.5017049523</f>
        <v>148124681.42057</v>
      </c>
      <c r="R71" s="67"/>
      <c r="S71" s="67"/>
      <c r="T71" s="7"/>
      <c r="U71" s="7"/>
      <c r="V71" s="67" t="n">
        <f aca="false">K71*5.5017049523</f>
        <v>13949708.7891217</v>
      </c>
      <c r="W71" s="67" t="n">
        <f aca="false">M71*5.5017049523</f>
        <v>431434.292447065</v>
      </c>
      <c r="X71" s="67" t="n">
        <f aca="false">N71*5.1890047538+L71*5.5017049523</f>
        <v>29887282.4720865</v>
      </c>
      <c r="Y71" s="67" t="n">
        <f aca="false">N71*5.1890047538</f>
        <v>23346069.7260269</v>
      </c>
      <c r="Z71" s="67" t="n">
        <f aca="false">L71*5.5017049523</f>
        <v>6541212.74605962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central_v2_m!D60+temporary_pension_bonus_central!B60</f>
        <v>30239739.577068</v>
      </c>
      <c r="G72" s="163" t="n">
        <f aca="false">central_v2_m!E60+temporary_pension_bonus_central!B60</f>
        <v>28993836.5838611</v>
      </c>
      <c r="H72" s="67" t="n">
        <f aca="false">F72-J72</f>
        <v>27600999.6721578</v>
      </c>
      <c r="I72" s="67" t="n">
        <f aca="false">G72-K72</f>
        <v>26434258.8760982</v>
      </c>
      <c r="J72" s="163" t="n">
        <f aca="false">central_v2_m!J60</f>
        <v>2638739.90491018</v>
      </c>
      <c r="K72" s="163" t="n">
        <f aca="false">central_v2_m!K60</f>
        <v>2559577.70776288</v>
      </c>
      <c r="L72" s="67" t="n">
        <f aca="false">H72-I72</f>
        <v>1166740.7960596</v>
      </c>
      <c r="M72" s="67" t="n">
        <f aca="false">J72-K72</f>
        <v>79162.1971473047</v>
      </c>
      <c r="N72" s="163" t="n">
        <f aca="false">SUM(central_v5_m!C60:J60)</f>
        <v>4357180.7564872</v>
      </c>
      <c r="O72" s="7"/>
      <c r="P72" s="7"/>
      <c r="Q72" s="67" t="n">
        <f aca="false">I72*5.5017049523</f>
        <v>145433492.96901</v>
      </c>
      <c r="R72" s="67"/>
      <c r="S72" s="67"/>
      <c r="T72" s="7"/>
      <c r="U72" s="7"/>
      <c r="V72" s="67" t="n">
        <f aca="false">K72*5.5017049523</f>
        <v>14082041.3505957</v>
      </c>
      <c r="W72" s="67" t="n">
        <f aca="false">M72*5.5017049523</f>
        <v>435527.052080275</v>
      </c>
      <c r="X72" s="67" t="n">
        <f aca="false">N72*5.1890047538+L72*5.5017049523</f>
        <v>29028495.2743095</v>
      </c>
      <c r="Y72" s="67" t="n">
        <f aca="false">N72*5.1890047538</f>
        <v>22609431.658578</v>
      </c>
      <c r="Z72" s="67" t="n">
        <f aca="false">L72*5.5017049523</f>
        <v>6419063.61573153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central_v2_m!D61+temporary_pension_bonus_central!B61</f>
        <v>30944589.3404739</v>
      </c>
      <c r="G73" s="163" t="n">
        <f aca="false">central_v2_m!E61+temporary_pension_bonus_central!B61</f>
        <v>29670467.795919</v>
      </c>
      <c r="H73" s="67" t="n">
        <f aca="false">F73-J73</f>
        <v>28174752.8219739</v>
      </c>
      <c r="I73" s="67" t="n">
        <f aca="false">G73-K73</f>
        <v>26983726.372974</v>
      </c>
      <c r="J73" s="163" t="n">
        <f aca="false">central_v2_m!J61</f>
        <v>2769836.51849999</v>
      </c>
      <c r="K73" s="163" t="n">
        <f aca="false">central_v2_m!K61</f>
        <v>2686741.42294499</v>
      </c>
      <c r="L73" s="67" t="n">
        <f aca="false">H73-I73</f>
        <v>1191026.44899986</v>
      </c>
      <c r="M73" s="67" t="n">
        <f aca="false">J73-K73</f>
        <v>83095.095555</v>
      </c>
      <c r="N73" s="163" t="n">
        <f aca="false">SUM(central_v5_m!C61:J61)</f>
        <v>4440585.60224451</v>
      </c>
      <c r="O73" s="7"/>
      <c r="P73" s="7"/>
      <c r="Q73" s="67" t="n">
        <f aca="false">I73*5.5017049523</f>
        <v>148456501.017699</v>
      </c>
      <c r="R73" s="67"/>
      <c r="S73" s="67"/>
      <c r="T73" s="7"/>
      <c r="U73" s="7"/>
      <c r="V73" s="67" t="n">
        <f aca="false">K73*5.5017049523</f>
        <v>14781658.592166</v>
      </c>
      <c r="W73" s="67" t="n">
        <f aca="false">M73*5.5017049523</f>
        <v>457164.698726785</v>
      </c>
      <c r="X73" s="67" t="n">
        <f aca="false">N73*5.1890047538+L73*5.5017049523</f>
        <v>29594895.9124854</v>
      </c>
      <c r="Y73" s="67" t="n">
        <f aca="false">N73*5.1890047538</f>
        <v>23042219.7997026</v>
      </c>
      <c r="Z73" s="67" t="n">
        <f aca="false">L73*5.5017049523</f>
        <v>6552676.11278279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central_v2_m!D62+temporary_pension_bonus_central!B62</f>
        <v>30555365.613664</v>
      </c>
      <c r="G74" s="161" t="n">
        <f aca="false">central_v2_m!E62+temporary_pension_bonus_central!B62</f>
        <v>29296898.9084477</v>
      </c>
      <c r="H74" s="8" t="n">
        <f aca="false">F74-J74</f>
        <v>27767134.0607106</v>
      </c>
      <c r="I74" s="8" t="n">
        <f aca="false">G74-K74</f>
        <v>26592314.3020829</v>
      </c>
      <c r="J74" s="161" t="n">
        <f aca="false">central_v2_m!J62</f>
        <v>2788231.55295341</v>
      </c>
      <c r="K74" s="161" t="n">
        <f aca="false">central_v2_m!K62</f>
        <v>2704584.6063648</v>
      </c>
      <c r="L74" s="8" t="n">
        <f aca="false">H74-I74</f>
        <v>1174819.7586277</v>
      </c>
      <c r="M74" s="8" t="n">
        <f aca="false">J74-K74</f>
        <v>83646.9465886019</v>
      </c>
      <c r="N74" s="161" t="n">
        <f aca="false">SUM(central_v5_m!C62:J62)</f>
        <v>5243037.82152815</v>
      </c>
      <c r="O74" s="5"/>
      <c r="P74" s="5"/>
      <c r="Q74" s="8" t="n">
        <f aca="false">I74*5.5017049523</f>
        <v>146303067.288888</v>
      </c>
      <c r="R74" s="8"/>
      <c r="S74" s="8"/>
      <c r="T74" s="5"/>
      <c r="U74" s="5"/>
      <c r="V74" s="8" t="n">
        <f aca="false">K74*5.5017049523</f>
        <v>14879826.5227516</v>
      </c>
      <c r="W74" s="8" t="n">
        <f aca="false">M74*5.5017049523</f>
        <v>460200.820291285</v>
      </c>
      <c r="X74" s="8" t="n">
        <f aca="false">N74*5.1890047538+L74*5.5017049523</f>
        <v>33669659.8643646</v>
      </c>
      <c r="Y74" s="8" t="n">
        <f aca="false">N74*5.1890047538</f>
        <v>27206148.1802627</v>
      </c>
      <c r="Z74" s="8" t="n">
        <f aca="false">L74*5.5017049523</f>
        <v>6463511.6841019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central_v2_m!D63+temporary_pension_bonus_central!B63</f>
        <v>31480771.2395439</v>
      </c>
      <c r="G75" s="163" t="n">
        <f aca="false">central_v2_m!E63+temporary_pension_bonus_central!B63</f>
        <v>30182695.1292022</v>
      </c>
      <c r="H75" s="67" t="n">
        <f aca="false">F75-J75</f>
        <v>28548076.9392727</v>
      </c>
      <c r="I75" s="67" t="n">
        <f aca="false">G75-K75</f>
        <v>27337981.6579392</v>
      </c>
      <c r="J75" s="163" t="n">
        <f aca="false">central_v2_m!J63</f>
        <v>2932694.30027119</v>
      </c>
      <c r="K75" s="163" t="n">
        <f aca="false">central_v2_m!K63</f>
        <v>2844713.47126305</v>
      </c>
      <c r="L75" s="67" t="n">
        <f aca="false">H75-I75</f>
        <v>1210095.28133357</v>
      </c>
      <c r="M75" s="67" t="n">
        <f aca="false">J75-K75</f>
        <v>87980.8290081355</v>
      </c>
      <c r="N75" s="163" t="n">
        <f aca="false">SUM(central_v5_m!C63:J63)</f>
        <v>4435729.09480525</v>
      </c>
      <c r="O75" s="7"/>
      <c r="P75" s="7"/>
      <c r="Q75" s="67" t="n">
        <f aca="false">I75*5.5017049523</f>
        <v>150405509.073371</v>
      </c>
      <c r="R75" s="67"/>
      <c r="S75" s="67"/>
      <c r="T75" s="7"/>
      <c r="U75" s="7"/>
      <c r="V75" s="67" t="n">
        <f aca="false">K75*5.5017049523</f>
        <v>15650774.1927225</v>
      </c>
      <c r="W75" s="67" t="n">
        <f aca="false">M75*5.5017049523</f>
        <v>484044.562661518</v>
      </c>
      <c r="X75" s="67" t="n">
        <f aca="false">N75*5.1890047538+L75*5.5017049523</f>
        <v>29674606.5615812</v>
      </c>
      <c r="Y75" s="67" t="n">
        <f aca="false">N75*5.1890047538</f>
        <v>23017019.3595134</v>
      </c>
      <c r="Z75" s="67" t="n">
        <f aca="false">L75*5.5017049523</f>
        <v>6657587.20206778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central_v2_m!D64+temporary_pension_bonus_central!B64</f>
        <v>31122668.2529932</v>
      </c>
      <c r="G76" s="163" t="n">
        <f aca="false">central_v2_m!E64+temporary_pension_bonus_central!B64</f>
        <v>29836737.6712399</v>
      </c>
      <c r="H76" s="67" t="n">
        <f aca="false">F76-J76</f>
        <v>28258172.5759276</v>
      </c>
      <c r="I76" s="67" t="n">
        <f aca="false">G76-K76</f>
        <v>27058176.8644863</v>
      </c>
      <c r="J76" s="163" t="n">
        <f aca="false">central_v2_m!J64</f>
        <v>2864495.67706557</v>
      </c>
      <c r="K76" s="163" t="n">
        <f aca="false">central_v2_m!K64</f>
        <v>2778560.8067536</v>
      </c>
      <c r="L76" s="67" t="n">
        <f aca="false">H76-I76</f>
        <v>1199995.71144131</v>
      </c>
      <c r="M76" s="67" t="n">
        <f aca="false">J76-K76</f>
        <v>85934.8703119676</v>
      </c>
      <c r="N76" s="163" t="n">
        <f aca="false">SUM(central_v5_m!C64:J64)</f>
        <v>4345748.1887496</v>
      </c>
      <c r="O76" s="7"/>
      <c r="P76" s="7"/>
      <c r="Q76" s="67" t="n">
        <f aca="false">I76*5.5017049523</f>
        <v>148866105.655554</v>
      </c>
      <c r="R76" s="67"/>
      <c r="S76" s="67"/>
      <c r="T76" s="7"/>
      <c r="U76" s="7"/>
      <c r="V76" s="67" t="n">
        <f aca="false">K76*5.5017049523</f>
        <v>15286821.750783</v>
      </c>
      <c r="W76" s="67" t="n">
        <f aca="false">M76*5.5017049523</f>
        <v>472788.30157061</v>
      </c>
      <c r="X76" s="67" t="n">
        <f aca="false">N76*5.1890047538+L76*5.5017049523</f>
        <v>29152130.3586148</v>
      </c>
      <c r="Y76" s="67" t="n">
        <f aca="false">N76*5.1890047538</f>
        <v>22550108.0102394</v>
      </c>
      <c r="Z76" s="67" t="n">
        <f aca="false">L76*5.5017049523</f>
        <v>6602022.34837543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central_v2_m!D65+temporary_pension_bonus_central!B65</f>
        <v>31858143.3088457</v>
      </c>
      <c r="G77" s="163" t="n">
        <f aca="false">central_v2_m!E65+temporary_pension_bonus_central!B65</f>
        <v>30541788.624082</v>
      </c>
      <c r="H77" s="67" t="n">
        <f aca="false">F77-J77</f>
        <v>28896064.8862302</v>
      </c>
      <c r="I77" s="67" t="n">
        <f aca="false">G77-K77</f>
        <v>27668572.5541449</v>
      </c>
      <c r="J77" s="163" t="n">
        <f aca="false">central_v2_m!J65</f>
        <v>2962078.42261555</v>
      </c>
      <c r="K77" s="163" t="n">
        <f aca="false">central_v2_m!K65</f>
        <v>2873216.06993708</v>
      </c>
      <c r="L77" s="67" t="n">
        <f aca="false">H77-I77</f>
        <v>1227492.33208526</v>
      </c>
      <c r="M77" s="67" t="n">
        <f aca="false">J77-K77</f>
        <v>88862.3526784671</v>
      </c>
      <c r="N77" s="163" t="n">
        <f aca="false">SUM(central_v5_m!C65:J65)</f>
        <v>4498720.79796798</v>
      </c>
      <c r="O77" s="7"/>
      <c r="P77" s="7"/>
      <c r="Q77" s="67" t="n">
        <f aca="false">I77*5.5017049523</f>
        <v>152224322.644211</v>
      </c>
      <c r="R77" s="67"/>
      <c r="S77" s="67"/>
      <c r="T77" s="7"/>
      <c r="U77" s="7"/>
      <c r="V77" s="67" t="n">
        <f aca="false">K77*5.5017049523</f>
        <v>15807587.0810008</v>
      </c>
      <c r="W77" s="67" t="n">
        <f aca="false">M77*5.5017049523</f>
        <v>488894.445804151</v>
      </c>
      <c r="X77" s="67" t="n">
        <f aca="false">N77*5.1890047538+L77*5.5017049523</f>
        <v>30097184.2490186</v>
      </c>
      <c r="Y77" s="67" t="n">
        <f aca="false">N77*5.1890047538</f>
        <v>23343883.6066748</v>
      </c>
      <c r="Z77" s="67" t="n">
        <f aca="false">L77*5.5017049523</f>
        <v>6753300.64234377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central_v2_m!D66+temporary_pension_bonus_central!B66</f>
        <v>31425678.2888591</v>
      </c>
      <c r="G78" s="161" t="n">
        <f aca="false">central_v2_m!E66+temporary_pension_bonus_central!B66</f>
        <v>30126479.0081102</v>
      </c>
      <c r="H78" s="8" t="n">
        <f aca="false">F78-J78</f>
        <v>28433421.5873741</v>
      </c>
      <c r="I78" s="8" t="n">
        <f aca="false">G78-K78</f>
        <v>27223990.0076698</v>
      </c>
      <c r="J78" s="161" t="n">
        <f aca="false">central_v2_m!J66</f>
        <v>2992256.70148493</v>
      </c>
      <c r="K78" s="161" t="n">
        <f aca="false">central_v2_m!K66</f>
        <v>2902489.00044038</v>
      </c>
      <c r="L78" s="8" t="n">
        <f aca="false">H78-I78</f>
        <v>1209431.57970433</v>
      </c>
      <c r="M78" s="8" t="n">
        <f aca="false">J78-K78</f>
        <v>89767.7010445488</v>
      </c>
      <c r="N78" s="161" t="n">
        <f aca="false">SUM(central_v5_m!C66:J66)</f>
        <v>5193569.49027446</v>
      </c>
      <c r="O78" s="5"/>
      <c r="P78" s="5"/>
      <c r="Q78" s="8" t="n">
        <f aca="false">I78*5.5017049523</f>
        <v>149778360.646563</v>
      </c>
      <c r="R78" s="8"/>
      <c r="S78" s="8"/>
      <c r="T78" s="5"/>
      <c r="U78" s="5"/>
      <c r="V78" s="8" t="n">
        <f aca="false">K78*5.5017049523</f>
        <v>15968638.1077191</v>
      </c>
      <c r="W78" s="8" t="n">
        <f aca="false">M78*5.5017049523</f>
        <v>493875.40539338</v>
      </c>
      <c r="X78" s="8" t="n">
        <f aca="false">N78*5.1890047538+L78*5.5017049523</f>
        <v>33603392.4857521</v>
      </c>
      <c r="Y78" s="8" t="n">
        <f aca="false">N78*5.1890047538</f>
        <v>26949456.7742248</v>
      </c>
      <c r="Z78" s="8" t="n">
        <f aca="false">L78*5.5017049523</f>
        <v>6653935.7115273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central_v2_m!D67+temporary_pension_bonus_central!B67</f>
        <v>32176014.6221566</v>
      </c>
      <c r="G79" s="163" t="n">
        <f aca="false">central_v2_m!E67+temporary_pension_bonus_central!B67</f>
        <v>30845536.2165348</v>
      </c>
      <c r="H79" s="67" t="n">
        <f aca="false">F79-J79</f>
        <v>29067102.1902631</v>
      </c>
      <c r="I79" s="67" t="n">
        <f aca="false">G79-K79</f>
        <v>27829891.1575982</v>
      </c>
      <c r="J79" s="163" t="n">
        <f aca="false">central_v2_m!J67</f>
        <v>3108912.43189342</v>
      </c>
      <c r="K79" s="163" t="n">
        <f aca="false">central_v2_m!K67</f>
        <v>3015645.05893661</v>
      </c>
      <c r="L79" s="67" t="n">
        <f aca="false">H79-I79</f>
        <v>1237211.03266492</v>
      </c>
      <c r="M79" s="67" t="n">
        <f aca="false">J79-K79</f>
        <v>93267.3729568021</v>
      </c>
      <c r="N79" s="163" t="n">
        <f aca="false">SUM(central_v5_m!C67:J67)</f>
        <v>4450132.06402199</v>
      </c>
      <c r="O79" s="7"/>
      <c r="P79" s="7"/>
      <c r="Q79" s="67" t="n">
        <f aca="false">I79*5.5017049523</f>
        <v>153111850.003728</v>
      </c>
      <c r="R79" s="67"/>
      <c r="S79" s="67"/>
      <c r="T79" s="7"/>
      <c r="U79" s="7"/>
      <c r="V79" s="67" t="n">
        <f aca="false">K79*5.5017049523</f>
        <v>16591189.3551306</v>
      </c>
      <c r="W79" s="67" t="n">
        <f aca="false">M79*5.5017049523</f>
        <v>513129.567684449</v>
      </c>
      <c r="X79" s="67" t="n">
        <f aca="false">N79*5.1890047538+L79*5.5017049523</f>
        <v>29898526.5007007</v>
      </c>
      <c r="Y79" s="67" t="n">
        <f aca="false">N79*5.1890047538</f>
        <v>23091756.4352479</v>
      </c>
      <c r="Z79" s="67" t="n">
        <f aca="false">L79*5.5017049523</f>
        <v>6806770.06545277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central_v2_m!D68+temporary_pension_bonus_central!B68</f>
        <v>31728907.8293697</v>
      </c>
      <c r="G80" s="163" t="n">
        <f aca="false">central_v2_m!E68+temporary_pension_bonus_central!B68</f>
        <v>30416701.9921005</v>
      </c>
      <c r="H80" s="67" t="n">
        <f aca="false">F80-J80</f>
        <v>28606711.5355756</v>
      </c>
      <c r="I80" s="67" t="n">
        <f aca="false">G80-K80</f>
        <v>27388171.5871202</v>
      </c>
      <c r="J80" s="163" t="n">
        <f aca="false">central_v2_m!J68</f>
        <v>3122196.2937941</v>
      </c>
      <c r="K80" s="163" t="n">
        <f aca="false">central_v2_m!K68</f>
        <v>3028530.40498028</v>
      </c>
      <c r="L80" s="67" t="n">
        <f aca="false">H80-I80</f>
        <v>1218539.94845534</v>
      </c>
      <c r="M80" s="67" t="n">
        <f aca="false">J80-K80</f>
        <v>93665.8888138225</v>
      </c>
      <c r="N80" s="163" t="n">
        <f aca="false">SUM(central_v5_m!C68:J68)</f>
        <v>4309714.19483764</v>
      </c>
      <c r="O80" s="7"/>
      <c r="P80" s="7"/>
      <c r="Q80" s="67" t="n">
        <f aca="false">I80*5.5017049523</f>
        <v>150681639.255302</v>
      </c>
      <c r="R80" s="67"/>
      <c r="S80" s="67"/>
      <c r="T80" s="7"/>
      <c r="U80" s="7"/>
      <c r="V80" s="67" t="n">
        <f aca="false">K80*5.5017049523</f>
        <v>16662080.7272711</v>
      </c>
      <c r="W80" s="67" t="n">
        <f aca="false">M80*5.5017049523</f>
        <v>515322.084348589</v>
      </c>
      <c r="X80" s="67" t="n">
        <f aca="false">N80*5.1890047538+L80*5.5017049523</f>
        <v>29067174.713524</v>
      </c>
      <c r="Y80" s="67" t="n">
        <f aca="false">N80*5.1890047538</f>
        <v>22363127.4445318</v>
      </c>
      <c r="Z80" s="67" t="n">
        <f aca="false">L80*5.5017049523</f>
        <v>6704047.26899214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central_v2_m!D69+temporary_pension_bonus_central!B69</f>
        <v>32525914.1753428</v>
      </c>
      <c r="G81" s="163" t="n">
        <f aca="false">central_v2_m!E69+temporary_pension_bonus_central!B69</f>
        <v>31180535.7003424</v>
      </c>
      <c r="H81" s="67" t="n">
        <f aca="false">F81-J81</f>
        <v>29242229.1029517</v>
      </c>
      <c r="I81" s="67" t="n">
        <f aca="false">G81-K81</f>
        <v>27995361.180123</v>
      </c>
      <c r="J81" s="163" t="n">
        <f aca="false">central_v2_m!J69</f>
        <v>3283685.07239117</v>
      </c>
      <c r="K81" s="163" t="n">
        <f aca="false">central_v2_m!K69</f>
        <v>3185174.52021943</v>
      </c>
      <c r="L81" s="67" t="n">
        <f aca="false">H81-I81</f>
        <v>1246867.92282865</v>
      </c>
      <c r="M81" s="67" t="n">
        <f aca="false">J81-K81</f>
        <v>98510.5521717356</v>
      </c>
      <c r="N81" s="163" t="n">
        <f aca="false">SUM(central_v5_m!C69:J69)</f>
        <v>4451544.24441381</v>
      </c>
      <c r="O81" s="7"/>
      <c r="P81" s="7"/>
      <c r="Q81" s="67" t="n">
        <f aca="false">I81*5.5017049523</f>
        <v>154022217.24611</v>
      </c>
      <c r="R81" s="67"/>
      <c r="S81" s="67"/>
      <c r="T81" s="7"/>
      <c r="U81" s="7"/>
      <c r="V81" s="67" t="n">
        <f aca="false">K81*5.5017049523</f>
        <v>17523890.431831</v>
      </c>
      <c r="W81" s="67" t="n">
        <f aca="false">M81*5.5017049523</f>
        <v>541975.992737045</v>
      </c>
      <c r="X81" s="67" t="n">
        <f aca="false">N81*5.1890047538+L81*5.5017049523</f>
        <v>29958983.6719047</v>
      </c>
      <c r="Y81" s="67" t="n">
        <f aca="false">N81*5.1890047538</f>
        <v>23099084.2460143</v>
      </c>
      <c r="Z81" s="67" t="n">
        <f aca="false">L81*5.5017049523</f>
        <v>6859899.42589039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central_v2_m!D70+temporary_pension_bonus_central!B70</f>
        <v>32030539.0212661</v>
      </c>
      <c r="G82" s="161" t="n">
        <f aca="false">central_v2_m!E70+temporary_pension_bonus_central!B70</f>
        <v>30705855.0105367</v>
      </c>
      <c r="H82" s="8" t="n">
        <f aca="false">F82-J82</f>
        <v>28707514.1897442</v>
      </c>
      <c r="I82" s="8" t="n">
        <f aca="false">G82-K82</f>
        <v>27482520.9239605</v>
      </c>
      <c r="J82" s="161" t="n">
        <f aca="false">central_v2_m!J70</f>
        <v>3323024.83152187</v>
      </c>
      <c r="K82" s="161" t="n">
        <f aca="false">central_v2_m!K70</f>
        <v>3223334.08657621</v>
      </c>
      <c r="L82" s="8" t="n">
        <f aca="false">H82-I82</f>
        <v>1224993.26578373</v>
      </c>
      <c r="M82" s="8" t="n">
        <f aca="false">J82-K82</f>
        <v>99690.744945656</v>
      </c>
      <c r="N82" s="161" t="n">
        <f aca="false">SUM(central_v5_m!C70:J70)</f>
        <v>5196844.91303168</v>
      </c>
      <c r="O82" s="5"/>
      <c r="P82" s="5"/>
      <c r="Q82" s="8" t="n">
        <f aca="false">I82*5.5017049523</f>
        <v>151200721.469042</v>
      </c>
      <c r="R82" s="8"/>
      <c r="S82" s="8"/>
      <c r="T82" s="5"/>
      <c r="U82" s="5"/>
      <c r="V82" s="8" t="n">
        <f aca="false">K82*5.5017049523</f>
        <v>17733833.1070337</v>
      </c>
      <c r="W82" s="8" t="n">
        <f aca="false">M82*5.5017049523</f>
        <v>548469.065165992</v>
      </c>
      <c r="X82" s="8" t="n">
        <f aca="false">N82*5.1890047538+L82*5.5017049523</f>
        <v>33706004.4753792</v>
      </c>
      <c r="Y82" s="8" t="n">
        <f aca="false">N82*5.1890047538</f>
        <v>26966452.9584827</v>
      </c>
      <c r="Z82" s="8" t="n">
        <f aca="false">L82*5.5017049523</f>
        <v>6739551.51689648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central_v2_m!D71+temporary_pension_bonus_central!B71</f>
        <v>32585403.5333122</v>
      </c>
      <c r="G83" s="163" t="n">
        <f aca="false">central_v2_m!E71+temporary_pension_bonus_central!B71</f>
        <v>31237302.2518677</v>
      </c>
      <c r="H83" s="67" t="n">
        <f aca="false">F83-J83</f>
        <v>29127436.981874</v>
      </c>
      <c r="I83" s="67" t="n">
        <f aca="false">G83-K83</f>
        <v>27883074.6969727</v>
      </c>
      <c r="J83" s="163" t="n">
        <f aca="false">central_v2_m!J71</f>
        <v>3457966.55143819</v>
      </c>
      <c r="K83" s="163" t="n">
        <f aca="false">central_v2_m!K71</f>
        <v>3354227.55489504</v>
      </c>
      <c r="L83" s="67" t="n">
        <f aca="false">H83-I83</f>
        <v>1244362.28490137</v>
      </c>
      <c r="M83" s="67" t="n">
        <f aca="false">J83-K83</f>
        <v>103738.996543145</v>
      </c>
      <c r="N83" s="163" t="n">
        <f aca="false">SUM(central_v5_m!C71:J71)</f>
        <v>4412338.27380013</v>
      </c>
      <c r="O83" s="7"/>
      <c r="P83" s="7"/>
      <c r="Q83" s="67" t="n">
        <f aca="false">I83*5.5017049523</f>
        <v>153404450.145685</v>
      </c>
      <c r="R83" s="67"/>
      <c r="S83" s="67"/>
      <c r="T83" s="7"/>
      <c r="U83" s="7"/>
      <c r="V83" s="67" t="n">
        <f aca="false">K83*5.5017049523</f>
        <v>18453970.3499072</v>
      </c>
      <c r="W83" s="67" t="n">
        <f aca="false">M83*5.5017049523</f>
        <v>570741.351028055</v>
      </c>
      <c r="X83" s="67" t="n">
        <f aca="false">N83*5.1890047538+L83*5.5017049523</f>
        <v>29741758.4234197</v>
      </c>
      <c r="Y83" s="67" t="n">
        <f aca="false">N83*5.1890047538</f>
        <v>22895644.2781226</v>
      </c>
      <c r="Z83" s="67" t="n">
        <f aca="false">L83*5.5017049523</f>
        <v>6846114.14529719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central_v2_m!D72+temporary_pension_bonus_central!B72</f>
        <v>32232063.9415704</v>
      </c>
      <c r="G84" s="163" t="n">
        <f aca="false">central_v2_m!E72+temporary_pension_bonus_central!B72</f>
        <v>30898741.5467226</v>
      </c>
      <c r="H84" s="67" t="n">
        <f aca="false">F84-J84</f>
        <v>28663623.7253846</v>
      </c>
      <c r="I84" s="67" t="n">
        <f aca="false">G84-K84</f>
        <v>27437354.5370223</v>
      </c>
      <c r="J84" s="163" t="n">
        <f aca="false">central_v2_m!J72</f>
        <v>3568440.21618584</v>
      </c>
      <c r="K84" s="163" t="n">
        <f aca="false">central_v2_m!K72</f>
        <v>3461387.00970026</v>
      </c>
      <c r="L84" s="67" t="n">
        <f aca="false">H84-I84</f>
        <v>1226269.18836225</v>
      </c>
      <c r="M84" s="67" t="n">
        <f aca="false">J84-K84</f>
        <v>107053.206485575</v>
      </c>
      <c r="N84" s="163" t="n">
        <f aca="false">SUM(central_v5_m!C72:J72)</f>
        <v>4252386.86042086</v>
      </c>
      <c r="O84" s="7"/>
      <c r="P84" s="7"/>
      <c r="Q84" s="67" t="n">
        <f aca="false">I84*5.5017049523</f>
        <v>150952229.334347</v>
      </c>
      <c r="R84" s="67"/>
      <c r="S84" s="67"/>
      <c r="T84" s="7"/>
      <c r="U84" s="7"/>
      <c r="V84" s="67" t="n">
        <f aca="false">K84*5.5017049523</f>
        <v>19043530.0530948</v>
      </c>
      <c r="W84" s="67" t="n">
        <f aca="false">M84*5.5017049523</f>
        <v>588975.15628128</v>
      </c>
      <c r="X84" s="67" t="n">
        <f aca="false">N84*5.1890047538+L84*5.5017049523</f>
        <v>28812226.900186</v>
      </c>
      <c r="Y84" s="67" t="n">
        <f aca="false">N84*5.1890047538</f>
        <v>22065655.6337205</v>
      </c>
      <c r="Z84" s="67" t="n">
        <f aca="false">L84*5.5017049523</f>
        <v>6746571.2664655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central_v2_m!D73+temporary_pension_bonus_central!B73</f>
        <v>32999891.6157301</v>
      </c>
      <c r="G85" s="163" t="n">
        <f aca="false">central_v2_m!E73+temporary_pension_bonus_central!B73</f>
        <v>31632876.9843141</v>
      </c>
      <c r="H85" s="67" t="n">
        <f aca="false">F85-J85</f>
        <v>29275722.5935083</v>
      </c>
      <c r="I85" s="67" t="n">
        <f aca="false">G85-K85</f>
        <v>28020433.032759</v>
      </c>
      <c r="J85" s="163" t="n">
        <f aca="false">central_v2_m!J73</f>
        <v>3724169.02222176</v>
      </c>
      <c r="K85" s="163" t="n">
        <f aca="false">central_v2_m!K73</f>
        <v>3612443.95155511</v>
      </c>
      <c r="L85" s="67" t="n">
        <f aca="false">H85-I85</f>
        <v>1255289.56074934</v>
      </c>
      <c r="M85" s="67" t="n">
        <f aca="false">J85-K85</f>
        <v>111725.070666653</v>
      </c>
      <c r="N85" s="163" t="n">
        <f aca="false">SUM(central_v5_m!C73:J73)</f>
        <v>4339997.77896641</v>
      </c>
      <c r="O85" s="7"/>
      <c r="P85" s="7"/>
      <c r="Q85" s="67" t="n">
        <f aca="false">I85*5.5017049523</f>
        <v>154160155.181921</v>
      </c>
      <c r="R85" s="67"/>
      <c r="S85" s="67"/>
      <c r="T85" s="7"/>
      <c r="U85" s="7"/>
      <c r="V85" s="67" t="n">
        <f aca="false">K85*5.5017049523</f>
        <v>19874600.7781769</v>
      </c>
      <c r="W85" s="67" t="n">
        <f aca="false">M85*5.5017049523</f>
        <v>614678.374582793</v>
      </c>
      <c r="X85" s="67" t="n">
        <f aca="false">N85*5.1890047538+L85*5.5017049523</f>
        <v>29426501.8994833</v>
      </c>
      <c r="Y85" s="67" t="n">
        <f aca="false">N85*5.1890047538</f>
        <v>22520269.1065382</v>
      </c>
      <c r="Z85" s="67" t="n">
        <f aca="false">L85*5.5017049523</f>
        <v>6906232.79294514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central_v2_m!D74+temporary_pension_bonus_central!B74</f>
        <v>32418980.9565204</v>
      </c>
      <c r="G86" s="161" t="n">
        <f aca="false">central_v2_m!E74+temporary_pension_bonus_central!B74</f>
        <v>31075635.9300007</v>
      </c>
      <c r="H86" s="8" t="n">
        <f aca="false">F86-J86</f>
        <v>28693251.7663174</v>
      </c>
      <c r="I86" s="8" t="n">
        <f aca="false">G86-K86</f>
        <v>27461678.6155037</v>
      </c>
      <c r="J86" s="161" t="n">
        <f aca="false">central_v2_m!J74</f>
        <v>3725729.19020306</v>
      </c>
      <c r="K86" s="161" t="n">
        <f aca="false">central_v2_m!K74</f>
        <v>3613957.31449696</v>
      </c>
      <c r="L86" s="8" t="n">
        <f aca="false">H86-I86</f>
        <v>1231573.1508137</v>
      </c>
      <c r="M86" s="8" t="n">
        <f aca="false">J86-K86</f>
        <v>111771.875706091</v>
      </c>
      <c r="N86" s="161" t="n">
        <f aca="false">SUM(central_v5_m!C74:J74)</f>
        <v>5087117.2903264</v>
      </c>
      <c r="O86" s="5"/>
      <c r="P86" s="5"/>
      <c r="Q86" s="8" t="n">
        <f aca="false">I86*5.5017049523</f>
        <v>151086053.237388</v>
      </c>
      <c r="R86" s="8"/>
      <c r="S86" s="8"/>
      <c r="T86" s="5"/>
      <c r="U86" s="5"/>
      <c r="V86" s="8" t="n">
        <f aca="false">K86*5.5017049523</f>
        <v>19882926.8545688</v>
      </c>
      <c r="W86" s="8" t="n">
        <f aca="false">M86*5.5017049523</f>
        <v>614935.882100061</v>
      </c>
      <c r="X86" s="8" t="n">
        <f aca="false">N86*5.1890047538+L86*5.5017049523</f>
        <v>33172827.9055933</v>
      </c>
      <c r="Y86" s="8" t="n">
        <f aca="false">N86*5.1890047538</f>
        <v>26397075.8026418</v>
      </c>
      <c r="Z86" s="8" t="n">
        <f aca="false">L86*5.5017049523</f>
        <v>6775752.10295146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central_v2_m!D75+temporary_pension_bonus_central!B75</f>
        <v>33105165.8051842</v>
      </c>
      <c r="G87" s="163" t="n">
        <f aca="false">central_v2_m!E75+temporary_pension_bonus_central!B75</f>
        <v>31733492.7238234</v>
      </c>
      <c r="H87" s="67" t="n">
        <f aca="false">F87-J87</f>
        <v>29179371.3162057</v>
      </c>
      <c r="I87" s="67" t="n">
        <f aca="false">G87-K87</f>
        <v>27925472.0695143</v>
      </c>
      <c r="J87" s="163" t="n">
        <f aca="false">central_v2_m!J75</f>
        <v>3925794.48897844</v>
      </c>
      <c r="K87" s="163" t="n">
        <f aca="false">central_v2_m!K75</f>
        <v>3808020.65430909</v>
      </c>
      <c r="L87" s="67" t="n">
        <f aca="false">H87-I87</f>
        <v>1253899.24669146</v>
      </c>
      <c r="M87" s="67" t="n">
        <f aca="false">J87-K87</f>
        <v>117773.834669353</v>
      </c>
      <c r="N87" s="163" t="n">
        <f aca="false">SUM(central_v5_m!C75:J75)</f>
        <v>4304635.73184625</v>
      </c>
      <c r="O87" s="7"/>
      <c r="P87" s="7"/>
      <c r="Q87" s="67" t="n">
        <f aca="false">I87*5.5017049523</f>
        <v>153637707.980162</v>
      </c>
      <c r="R87" s="67"/>
      <c r="S87" s="67"/>
      <c r="T87" s="7"/>
      <c r="U87" s="7"/>
      <c r="V87" s="67" t="n">
        <f aca="false">K87*5.5017049523</f>
        <v>20950606.092273</v>
      </c>
      <c r="W87" s="67" t="n">
        <f aca="false">M87*5.5017049523</f>
        <v>647956.889451741</v>
      </c>
      <c r="X87" s="67" t="n">
        <f aca="false">N87*5.1890047538+L87*5.5017049523</f>
        <v>29235358.9711352</v>
      </c>
      <c r="Y87" s="67" t="n">
        <f aca="false">N87*5.1890047538</f>
        <v>22336775.2759276</v>
      </c>
      <c r="Z87" s="67" t="n">
        <f aca="false">L87*5.5017049523</f>
        <v>6898583.69520763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central_v2_m!D76+temporary_pension_bonus_central!B76</f>
        <v>32684132.5802987</v>
      </c>
      <c r="G88" s="163" t="n">
        <f aca="false">central_v2_m!E76+temporary_pension_bonus_central!B76</f>
        <v>31329861.9041517</v>
      </c>
      <c r="H88" s="67" t="n">
        <f aca="false">F88-J88</f>
        <v>28755931.3909452</v>
      </c>
      <c r="I88" s="67" t="n">
        <f aca="false">G88-K88</f>
        <v>27519506.7504787</v>
      </c>
      <c r="J88" s="163" t="n">
        <f aca="false">central_v2_m!J76</f>
        <v>3928201.18935355</v>
      </c>
      <c r="K88" s="163" t="n">
        <f aca="false">central_v2_m!K76</f>
        <v>3810355.15367294</v>
      </c>
      <c r="L88" s="67" t="n">
        <f aca="false">H88-I88</f>
        <v>1236424.64046649</v>
      </c>
      <c r="M88" s="67" t="n">
        <f aca="false">J88-K88</f>
        <v>117846.035680606</v>
      </c>
      <c r="N88" s="163" t="n">
        <f aca="false">SUM(central_v5_m!C76:J76)</f>
        <v>4286718.45599248</v>
      </c>
      <c r="O88" s="7"/>
      <c r="P88" s="7"/>
      <c r="Q88" s="67" t="n">
        <f aca="false">I88*5.5017049523</f>
        <v>151404206.573962</v>
      </c>
      <c r="R88" s="67"/>
      <c r="S88" s="67"/>
      <c r="T88" s="7"/>
      <c r="U88" s="7"/>
      <c r="V88" s="67" t="n">
        <f aca="false">K88*5.5017049523</f>
        <v>20963449.8189842</v>
      </c>
      <c r="W88" s="67" t="n">
        <f aca="false">M88*5.5017049523</f>
        <v>648354.118112913</v>
      </c>
      <c r="X88" s="67" t="n">
        <f aca="false">N88*5.1890047538+L88*5.5017049523</f>
        <v>29046246.0139474</v>
      </c>
      <c r="Y88" s="67" t="n">
        <f aca="false">N88*5.1890047538</f>
        <v>22243802.4463472</v>
      </c>
      <c r="Z88" s="67" t="n">
        <f aca="false">L88*5.5017049523</f>
        <v>6802443.56760025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central_v2_m!D77+temporary_pension_bonus_central!B77</f>
        <v>33387868.6669767</v>
      </c>
      <c r="G89" s="163" t="n">
        <f aca="false">central_v2_m!E77+temporary_pension_bonus_central!B77</f>
        <v>32004777.9385333</v>
      </c>
      <c r="H89" s="67" t="n">
        <f aca="false">F89-J89</f>
        <v>29326471.6182908</v>
      </c>
      <c r="I89" s="67" t="n">
        <f aca="false">G89-K89</f>
        <v>28065222.8013079</v>
      </c>
      <c r="J89" s="163" t="n">
        <f aca="false">central_v2_m!J77</f>
        <v>4061397.0486859</v>
      </c>
      <c r="K89" s="163" t="n">
        <f aca="false">central_v2_m!K77</f>
        <v>3939555.13722532</v>
      </c>
      <c r="L89" s="67" t="n">
        <f aca="false">H89-I89</f>
        <v>1261248.81698283</v>
      </c>
      <c r="M89" s="67" t="n">
        <f aca="false">J89-K89</f>
        <v>121841.911460578</v>
      </c>
      <c r="N89" s="163" t="n">
        <f aca="false">SUM(central_v5_m!C77:J77)</f>
        <v>4361354.4425527</v>
      </c>
      <c r="O89" s="7"/>
      <c r="P89" s="7"/>
      <c r="Q89" s="67" t="n">
        <f aca="false">I89*5.5017049523</f>
        <v>154406575.273359</v>
      </c>
      <c r="R89" s="67"/>
      <c r="S89" s="67"/>
      <c r="T89" s="7"/>
      <c r="U89" s="7"/>
      <c r="V89" s="67" t="n">
        <f aca="false">K89*5.5017049523</f>
        <v>21674270.0083315</v>
      </c>
      <c r="W89" s="67" t="n">
        <f aca="false">M89*5.5017049523</f>
        <v>670338.247680357</v>
      </c>
      <c r="X89" s="67" t="n">
        <f aca="false">N89*5.1890047538+L89*5.5017049523</f>
        <v>29570107.7978896</v>
      </c>
      <c r="Y89" s="67" t="n">
        <f aca="false">N89*5.1890047538</f>
        <v>22631088.9354127</v>
      </c>
      <c r="Z89" s="67" t="n">
        <f aca="false">L89*5.5017049523</f>
        <v>6939018.86247696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central_v2_m!D78+temporary_pension_bonus_central!B78</f>
        <v>32922363.375773</v>
      </c>
      <c r="G90" s="161" t="n">
        <f aca="false">central_v2_m!E78+temporary_pension_bonus_central!B78</f>
        <v>31558740.0863265</v>
      </c>
      <c r="H90" s="8" t="n">
        <f aca="false">F90-J90</f>
        <v>28856535.765374</v>
      </c>
      <c r="I90" s="8" t="n">
        <f aca="false">G90-K90</f>
        <v>27614887.3042395</v>
      </c>
      <c r="J90" s="161" t="n">
        <f aca="false">central_v2_m!J78</f>
        <v>4065827.61039897</v>
      </c>
      <c r="K90" s="161" t="n">
        <f aca="false">central_v2_m!K78</f>
        <v>3943852.782087</v>
      </c>
      <c r="L90" s="8" t="n">
        <f aca="false">H90-I90</f>
        <v>1241648.46113455</v>
      </c>
      <c r="M90" s="8" t="n">
        <f aca="false">J90-K90</f>
        <v>121974.82831197</v>
      </c>
      <c r="N90" s="161" t="n">
        <f aca="false">SUM(central_v5_m!C78:J78)</f>
        <v>5095320.07304295</v>
      </c>
      <c r="O90" s="5"/>
      <c r="P90" s="5"/>
      <c r="Q90" s="8" t="n">
        <f aca="false">I90*5.5017049523</f>
        <v>151928962.238941</v>
      </c>
      <c r="R90" s="8"/>
      <c r="S90" s="8"/>
      <c r="T90" s="5"/>
      <c r="U90" s="5"/>
      <c r="V90" s="8" t="n">
        <f aca="false">K90*5.5017049523</f>
        <v>21697914.3823502</v>
      </c>
      <c r="W90" s="8" t="n">
        <f aca="false">M90*5.5017049523</f>
        <v>671069.516979908</v>
      </c>
      <c r="X90" s="8" t="n">
        <f aca="false">N90*5.1890047538+L90*5.5017049523</f>
        <v>33270823.5687921</v>
      </c>
      <c r="Y90" s="8" t="n">
        <f aca="false">N90*5.1890047538</f>
        <v>26439640.0811524</v>
      </c>
      <c r="Z90" s="8" t="n">
        <f aca="false">L90*5.5017049523</f>
        <v>6831183.48763962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central_v2_m!D79+temporary_pension_bonus_central!B79</f>
        <v>33876452.7011014</v>
      </c>
      <c r="G91" s="163" t="n">
        <f aca="false">central_v2_m!E79+temporary_pension_bonus_central!B79</f>
        <v>32473638.0184506</v>
      </c>
      <c r="H91" s="67" t="n">
        <f aca="false">F91-J91</f>
        <v>29620518.8267585</v>
      </c>
      <c r="I91" s="67" t="n">
        <f aca="false">G91-K91</f>
        <v>28345382.1603379</v>
      </c>
      <c r="J91" s="163" t="n">
        <f aca="false">central_v2_m!J79</f>
        <v>4255933.87434294</v>
      </c>
      <c r="K91" s="163" t="n">
        <f aca="false">central_v2_m!K79</f>
        <v>4128255.85811266</v>
      </c>
      <c r="L91" s="67" t="n">
        <f aca="false">H91-I91</f>
        <v>1275136.66642055</v>
      </c>
      <c r="M91" s="67" t="n">
        <f aca="false">J91-K91</f>
        <v>127678.016230288</v>
      </c>
      <c r="N91" s="163" t="n">
        <f aca="false">SUM(central_v5_m!C79:J79)</f>
        <v>4356463.03943433</v>
      </c>
      <c r="O91" s="7"/>
      <c r="P91" s="7"/>
      <c r="Q91" s="67" t="n">
        <f aca="false">I91*5.5017049523</f>
        <v>155947929.406367</v>
      </c>
      <c r="R91" s="67"/>
      <c r="S91" s="67"/>
      <c r="T91" s="7"/>
      <c r="U91" s="7"/>
      <c r="V91" s="67" t="n">
        <f aca="false">K91*5.5017049523</f>
        <v>22712445.6989399</v>
      </c>
      <c r="W91" s="67" t="n">
        <f aca="false">M91*5.5017049523</f>
        <v>702446.774194018</v>
      </c>
      <c r="X91" s="67" t="n">
        <f aca="false">N91*5.1890047538+L91*5.5017049523</f>
        <v>29621133.133884</v>
      </c>
      <c r="Y91" s="67" t="n">
        <f aca="false">N91*5.1890047538</f>
        <v>22605707.4213787</v>
      </c>
      <c r="Z91" s="67" t="n">
        <f aca="false">L91*5.5017049523</f>
        <v>7015425.71250525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central_v2_m!D80+temporary_pension_bonus_central!B80</f>
        <v>33288842.7361535</v>
      </c>
      <c r="G92" s="163" t="n">
        <f aca="false">central_v2_m!E80+temporary_pension_bonus_central!B80</f>
        <v>31909783.538061</v>
      </c>
      <c r="H92" s="67" t="n">
        <f aca="false">F92-J92</f>
        <v>29042260.3452515</v>
      </c>
      <c r="I92" s="67" t="n">
        <f aca="false">G92-K92</f>
        <v>27790598.6188861</v>
      </c>
      <c r="J92" s="163" t="n">
        <f aca="false">central_v2_m!J80</f>
        <v>4246582.39090196</v>
      </c>
      <c r="K92" s="163" t="n">
        <f aca="false">central_v2_m!K80</f>
        <v>4119184.9191749</v>
      </c>
      <c r="L92" s="67" t="n">
        <f aca="false">H92-I92</f>
        <v>1251661.7263654</v>
      </c>
      <c r="M92" s="67" t="n">
        <f aca="false">J92-K92</f>
        <v>127397.471727059</v>
      </c>
      <c r="N92" s="163" t="n">
        <f aca="false">SUM(central_v5_m!C80:J80)</f>
        <v>4289347.83077534</v>
      </c>
      <c r="O92" s="7"/>
      <c r="P92" s="7"/>
      <c r="Q92" s="67" t="n">
        <f aca="false">I92*5.5017049523</f>
        <v>152895674.048907</v>
      </c>
      <c r="R92" s="67"/>
      <c r="S92" s="67"/>
      <c r="T92" s="7"/>
      <c r="U92" s="7"/>
      <c r="V92" s="67" t="n">
        <f aca="false">K92*5.5017049523</f>
        <v>22662540.069264</v>
      </c>
      <c r="W92" s="67" t="n">
        <f aca="false">M92*5.5017049523</f>
        <v>700903.301111261</v>
      </c>
      <c r="X92" s="67" t="n">
        <f aca="false">N92*5.1890047538+L92*5.5017049523</f>
        <v>29143719.8031438</v>
      </c>
      <c r="Y92" s="67" t="n">
        <f aca="false">N92*5.1890047538</f>
        <v>22257446.2845949</v>
      </c>
      <c r="Z92" s="67" t="n">
        <f aca="false">L92*5.5017049523</f>
        <v>6886273.51854888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central_v2_m!D81+temporary_pension_bonus_central!B81</f>
        <v>34089800.3445284</v>
      </c>
      <c r="G93" s="163" t="n">
        <f aca="false">central_v2_m!E81+temporary_pension_bonus_central!B81</f>
        <v>32678361.7062108</v>
      </c>
      <c r="H93" s="67" t="n">
        <f aca="false">F93-J93</f>
        <v>29650590.342191</v>
      </c>
      <c r="I93" s="67" t="n">
        <f aca="false">G93-K93</f>
        <v>28372328.0039436</v>
      </c>
      <c r="J93" s="163" t="n">
        <f aca="false">central_v2_m!J81</f>
        <v>4439210.00233734</v>
      </c>
      <c r="K93" s="163" t="n">
        <f aca="false">central_v2_m!K81</f>
        <v>4306033.70226722</v>
      </c>
      <c r="L93" s="67" t="n">
        <f aca="false">H93-I93</f>
        <v>1278262.33824749</v>
      </c>
      <c r="M93" s="67" t="n">
        <f aca="false">J93-K93</f>
        <v>133176.300070121</v>
      </c>
      <c r="N93" s="163" t="n">
        <f aca="false">SUM(central_v5_m!C81:J81)</f>
        <v>4298003.19611163</v>
      </c>
      <c r="O93" s="7"/>
      <c r="P93" s="7"/>
      <c r="Q93" s="67" t="n">
        <f aca="false">I93*5.5017049523</f>
        <v>156096177.487576</v>
      </c>
      <c r="R93" s="67"/>
      <c r="S93" s="67"/>
      <c r="T93" s="7"/>
      <c r="U93" s="7"/>
      <c r="V93" s="67" t="n">
        <f aca="false">K93*5.5017049523</f>
        <v>23690526.9445343</v>
      </c>
      <c r="W93" s="67" t="n">
        <f aca="false">M93*5.5017049523</f>
        <v>732696.709624775</v>
      </c>
      <c r="X93" s="67" t="n">
        <f aca="false">N93*5.1890047538+L93*5.5017049523</f>
        <v>29334981.2531457</v>
      </c>
      <c r="Y93" s="67" t="n">
        <f aca="false">N93*5.1890047538</f>
        <v>22302359.0164708</v>
      </c>
      <c r="Z93" s="67" t="n">
        <f aca="false">L93*5.5017049523</f>
        <v>7032622.23667481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central_v2_m!D82+temporary_pension_bonus_central!B82</f>
        <v>33602823.2544033</v>
      </c>
      <c r="G94" s="161" t="n">
        <f aca="false">central_v2_m!E82+temporary_pension_bonus_central!B82</f>
        <v>32212084.4699616</v>
      </c>
      <c r="H94" s="8" t="n">
        <f aca="false">F94-J94</f>
        <v>29153764.835354</v>
      </c>
      <c r="I94" s="8" t="n">
        <f aca="false">G94-K94</f>
        <v>27896497.8034837</v>
      </c>
      <c r="J94" s="161" t="n">
        <f aca="false">central_v2_m!J82</f>
        <v>4449058.41904936</v>
      </c>
      <c r="K94" s="161" t="n">
        <f aca="false">central_v2_m!K82</f>
        <v>4315586.66647788</v>
      </c>
      <c r="L94" s="8" t="n">
        <f aca="false">H94-I94</f>
        <v>1257267.03187028</v>
      </c>
      <c r="M94" s="8" t="n">
        <f aca="false">J94-K94</f>
        <v>133471.752571482</v>
      </c>
      <c r="N94" s="161" t="n">
        <f aca="false">SUM(central_v5_m!C82:J82)</f>
        <v>5108127.2068353</v>
      </c>
      <c r="O94" s="5"/>
      <c r="P94" s="5"/>
      <c r="Q94" s="8" t="n">
        <f aca="false">I94*5.5017049523</f>
        <v>153478300.117252</v>
      </c>
      <c r="R94" s="8"/>
      <c r="S94" s="8"/>
      <c r="T94" s="5"/>
      <c r="U94" s="5"/>
      <c r="V94" s="8" t="n">
        <f aca="false">K94*5.5017049523</f>
        <v>23743084.5350412</v>
      </c>
      <c r="W94" s="8" t="n">
        <f aca="false">M94*5.5017049523</f>
        <v>734322.202114684</v>
      </c>
      <c r="X94" s="8" t="n">
        <f aca="false">N94*5.1890047538+L94*5.5017049523</f>
        <v>33423208.6148877</v>
      </c>
      <c r="Y94" s="8" t="n">
        <f aca="false">N94*5.1890047538</f>
        <v>26506096.3592835</v>
      </c>
      <c r="Z94" s="8" t="n">
        <f aca="false">L94*5.5017049523</f>
        <v>6917112.25560422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central_v2_m!D83+temporary_pension_bonus_central!B83</f>
        <v>34387677.0814869</v>
      </c>
      <c r="G95" s="163" t="n">
        <f aca="false">central_v2_m!E83+temporary_pension_bonus_central!B83</f>
        <v>32963328.7904727</v>
      </c>
      <c r="H95" s="67" t="n">
        <f aca="false">F95-J95</f>
        <v>29773780.4753462</v>
      </c>
      <c r="I95" s="67" t="n">
        <f aca="false">G95-K95</f>
        <v>28487849.0825162</v>
      </c>
      <c r="J95" s="163" t="n">
        <f aca="false">central_v2_m!J83</f>
        <v>4613896.60614064</v>
      </c>
      <c r="K95" s="163" t="n">
        <f aca="false">central_v2_m!K83</f>
        <v>4475479.70795642</v>
      </c>
      <c r="L95" s="67" t="n">
        <f aca="false">H95-I95</f>
        <v>1285931.39282999</v>
      </c>
      <c r="M95" s="67" t="n">
        <f aca="false">J95-K95</f>
        <v>138416.898184219</v>
      </c>
      <c r="N95" s="163" t="n">
        <f aca="false">SUM(central_v5_m!C83:J83)</f>
        <v>4341471.0112168</v>
      </c>
      <c r="O95" s="7"/>
      <c r="P95" s="7"/>
      <c r="Q95" s="67" t="n">
        <f aca="false">I95*5.5017049523</f>
        <v>156731740.377655</v>
      </c>
      <c r="R95" s="67"/>
      <c r="S95" s="67"/>
      <c r="T95" s="7"/>
      <c r="U95" s="7"/>
      <c r="V95" s="67" t="n">
        <f aca="false">K95*5.5017049523</f>
        <v>24622768.873182</v>
      </c>
      <c r="W95" s="67" t="n">
        <f aca="false">M95*5.5017049523</f>
        <v>761528.934222125</v>
      </c>
      <c r="X95" s="67" t="n">
        <f aca="false">N95*5.1890047538+L95*5.5017049523</f>
        <v>29602728.8279397</v>
      </c>
      <c r="Y95" s="67" t="n">
        <f aca="false">N95*5.1890047538</f>
        <v>22527913.7156889</v>
      </c>
      <c r="Z95" s="67" t="n">
        <f aca="false">L95*5.5017049523</f>
        <v>7074815.11225078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central_v2_m!D84+temporary_pension_bonus_central!B84</f>
        <v>33927056.616272</v>
      </c>
      <c r="G96" s="163" t="n">
        <f aca="false">central_v2_m!E84+temporary_pension_bonus_central!B84</f>
        <v>32521809.8347624</v>
      </c>
      <c r="H96" s="67" t="n">
        <f aca="false">F96-J96</f>
        <v>29303800.5753846</v>
      </c>
      <c r="I96" s="67" t="n">
        <f aca="false">G96-K96</f>
        <v>28037251.4751016</v>
      </c>
      <c r="J96" s="163" t="n">
        <f aca="false">central_v2_m!J84</f>
        <v>4623256.04088737</v>
      </c>
      <c r="K96" s="163" t="n">
        <f aca="false">central_v2_m!K84</f>
        <v>4484558.35966075</v>
      </c>
      <c r="L96" s="67" t="n">
        <f aca="false">H96-I96</f>
        <v>1266549.10028296</v>
      </c>
      <c r="M96" s="67" t="n">
        <f aca="false">J96-K96</f>
        <v>138697.68122662</v>
      </c>
      <c r="N96" s="163" t="n">
        <f aca="false">SUM(central_v5_m!C84:J84)</f>
        <v>4199499.36547639</v>
      </c>
      <c r="O96" s="7"/>
      <c r="P96" s="7"/>
      <c r="Q96" s="67" t="n">
        <f aca="false">I96*5.5017049523</f>
        <v>154252685.289447</v>
      </c>
      <c r="R96" s="67"/>
      <c r="S96" s="67"/>
      <c r="T96" s="7"/>
      <c r="U96" s="7"/>
      <c r="V96" s="67" t="n">
        <f aca="false">K96*5.5017049523</f>
        <v>24672716.9362239</v>
      </c>
      <c r="W96" s="67" t="n">
        <f aca="false">M96*5.5017049523</f>
        <v>763073.719677024</v>
      </c>
      <c r="X96" s="67" t="n">
        <f aca="false">N96*5.1890047538+L96*5.5017049523</f>
        <v>28759401.6283949</v>
      </c>
      <c r="Y96" s="67" t="n">
        <f aca="false">N96*5.1890047538</f>
        <v>21791222.171037</v>
      </c>
      <c r="Z96" s="67" t="n">
        <f aca="false">L96*5.5017049523</f>
        <v>6968179.45735787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central_v2_m!D85+temporary_pension_bonus_central!B85</f>
        <v>34646405.0934923</v>
      </c>
      <c r="G97" s="163" t="n">
        <f aca="false">central_v2_m!E85+temporary_pension_bonus_central!B85</f>
        <v>33212202.8420014</v>
      </c>
      <c r="H97" s="67" t="n">
        <f aca="false">F97-J97</f>
        <v>29818876.2909282</v>
      </c>
      <c r="I97" s="67" t="n">
        <f aca="false">G97-K97</f>
        <v>28529499.9035142</v>
      </c>
      <c r="J97" s="163" t="n">
        <f aca="false">central_v2_m!J85</f>
        <v>4827528.80256419</v>
      </c>
      <c r="K97" s="163" t="n">
        <f aca="false">central_v2_m!K85</f>
        <v>4682702.93848726</v>
      </c>
      <c r="L97" s="67" t="n">
        <f aca="false">H97-I97</f>
        <v>1289376.38741397</v>
      </c>
      <c r="M97" s="67" t="n">
        <f aca="false">J97-K97</f>
        <v>144825.864076926</v>
      </c>
      <c r="N97" s="163" t="n">
        <f aca="false">SUM(central_v5_m!C85:J85)</f>
        <v>4300318.86807505</v>
      </c>
      <c r="O97" s="7"/>
      <c r="P97" s="7"/>
      <c r="Q97" s="67" t="n">
        <f aca="false">I97*5.5017049523</f>
        <v>156960890.905806</v>
      </c>
      <c r="R97" s="67"/>
      <c r="S97" s="67"/>
      <c r="T97" s="7"/>
      <c r="U97" s="7"/>
      <c r="V97" s="67" t="n">
        <f aca="false">K97*5.5017049523</f>
        <v>25762849.9468251</v>
      </c>
      <c r="W97" s="67" t="n">
        <f aca="false">M97*5.5017049523</f>
        <v>796789.173613152</v>
      </c>
      <c r="X97" s="67" t="n">
        <f aca="false">N97*5.1890047538+L97*5.5017049523</f>
        <v>29408143.5053114</v>
      </c>
      <c r="Y97" s="67" t="n">
        <f aca="false">N97*5.1890047538</f>
        <v>22314375.0492973</v>
      </c>
      <c r="Z97" s="67" t="n">
        <f aca="false">L97*5.5017049523</f>
        <v>7093768.45601413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central_v2_m!D86+temporary_pension_bonus_central!B86</f>
        <v>34197073.2320337</v>
      </c>
      <c r="G98" s="161" t="n">
        <f aca="false">central_v2_m!E86+temporary_pension_bonus_central!B86</f>
        <v>32783425.2749283</v>
      </c>
      <c r="H98" s="8" t="n">
        <f aca="false">F98-J98</f>
        <v>29284835.0170931</v>
      </c>
      <c r="I98" s="8" t="n">
        <f aca="false">G98-K98</f>
        <v>28018554.206436</v>
      </c>
      <c r="J98" s="161" t="n">
        <f aca="false">central_v2_m!J86</f>
        <v>4912238.21494055</v>
      </c>
      <c r="K98" s="161" t="n">
        <f aca="false">central_v2_m!K86</f>
        <v>4764871.06849233</v>
      </c>
      <c r="L98" s="8" t="n">
        <f aca="false">H98-I98</f>
        <v>1266280.81065713</v>
      </c>
      <c r="M98" s="8" t="n">
        <f aca="false">J98-K98</f>
        <v>147367.146448217</v>
      </c>
      <c r="N98" s="161" t="n">
        <f aca="false">SUM(central_v5_m!C86:J86)</f>
        <v>5005050.9850255</v>
      </c>
      <c r="O98" s="5"/>
      <c r="P98" s="5"/>
      <c r="Q98" s="8" t="n">
        <f aca="false">I98*5.5017049523</f>
        <v>154149818.433835</v>
      </c>
      <c r="R98" s="8"/>
      <c r="S98" s="8"/>
      <c r="T98" s="5"/>
      <c r="U98" s="5"/>
      <c r="V98" s="8" t="n">
        <f aca="false">K98*5.5017049523</f>
        <v>26214914.7545952</v>
      </c>
      <c r="W98" s="8" t="n">
        <f aca="false">M98*5.5017049523</f>
        <v>810770.559420477</v>
      </c>
      <c r="X98" s="8" t="n">
        <f aca="false">N98*5.1890047538+L98*5.5017049523</f>
        <v>32937936.7613035</v>
      </c>
      <c r="Y98" s="8" t="n">
        <f aca="false">N98*5.1890047538</f>
        <v>25971233.3543087</v>
      </c>
      <c r="Z98" s="8" t="n">
        <f aca="false">L98*5.5017049523</f>
        <v>6966703.4069948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central_v2_m!D87+temporary_pension_bonus_central!B87</f>
        <v>34921919.0012388</v>
      </c>
      <c r="G99" s="163" t="n">
        <f aca="false">central_v2_m!E87+temporary_pension_bonus_central!B87</f>
        <v>33479379.8147919</v>
      </c>
      <c r="H99" s="67" t="n">
        <f aca="false">F99-J99</f>
        <v>29863996.0564175</v>
      </c>
      <c r="I99" s="67" t="n">
        <f aca="false">G99-K99</f>
        <v>28573194.5583152</v>
      </c>
      <c r="J99" s="163" t="n">
        <f aca="false">central_v2_m!J87</f>
        <v>5057922.94482135</v>
      </c>
      <c r="K99" s="163" t="n">
        <f aca="false">central_v2_m!K87</f>
        <v>4906185.25647671</v>
      </c>
      <c r="L99" s="67" t="n">
        <f aca="false">H99-I99</f>
        <v>1290801.49810228</v>
      </c>
      <c r="M99" s="67" t="n">
        <f aca="false">J99-K99</f>
        <v>151737.688344641</v>
      </c>
      <c r="N99" s="163" t="n">
        <f aca="false">SUM(central_v5_m!C87:J87)</f>
        <v>4168487.95554464</v>
      </c>
      <c r="O99" s="7"/>
      <c r="P99" s="7"/>
      <c r="Q99" s="67" t="n">
        <f aca="false">I99*5.5017049523</f>
        <v>157201286.004514</v>
      </c>
      <c r="R99" s="67"/>
      <c r="S99" s="67"/>
      <c r="T99" s="7"/>
      <c r="U99" s="7"/>
      <c r="V99" s="67" t="n">
        <f aca="false">K99*5.5017049523</f>
        <v>26992383.7224591</v>
      </c>
      <c r="W99" s="67" t="n">
        <f aca="false">M99*5.5017049523</f>
        <v>834815.991416263</v>
      </c>
      <c r="X99" s="67" t="n">
        <f aca="false">N99*5.1890047538+L99*5.5017049523</f>
        <v>28731912.8120247</v>
      </c>
      <c r="Y99" s="67" t="n">
        <f aca="false">N99*5.1890047538</f>
        <v>21630303.8174792</v>
      </c>
      <c r="Z99" s="67" t="n">
        <f aca="false">L99*5.5017049523</f>
        <v>7101608.99454558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central_v2_m!D88+temporary_pension_bonus_central!B88</f>
        <v>34385785.7556964</v>
      </c>
      <c r="G100" s="163" t="n">
        <f aca="false">central_v2_m!E88+temporary_pension_bonus_central!B88</f>
        <v>32966314.1910229</v>
      </c>
      <c r="H100" s="67" t="n">
        <f aca="false">F100-J100</f>
        <v>29342056.1032346</v>
      </c>
      <c r="I100" s="67" t="n">
        <f aca="false">G100-K100</f>
        <v>28073896.4281349</v>
      </c>
      <c r="J100" s="163" t="n">
        <f aca="false">central_v2_m!J88</f>
        <v>5043729.65246187</v>
      </c>
      <c r="K100" s="163" t="n">
        <f aca="false">central_v2_m!K88</f>
        <v>4892417.76288802</v>
      </c>
      <c r="L100" s="67" t="n">
        <f aca="false">H100-I100</f>
        <v>1268159.67509966</v>
      </c>
      <c r="M100" s="67" t="n">
        <f aca="false">J100-K100</f>
        <v>151311.889573856</v>
      </c>
      <c r="N100" s="163" t="n">
        <f aca="false">SUM(central_v5_m!C88:J88)</f>
        <v>4113778.50108465</v>
      </c>
      <c r="O100" s="7"/>
      <c r="P100" s="7"/>
      <c r="Q100" s="67" t="n">
        <f aca="false">I100*5.5017049523</f>
        <v>154454295.009027</v>
      </c>
      <c r="R100" s="67"/>
      <c r="S100" s="67"/>
      <c r="T100" s="7"/>
      <c r="U100" s="7"/>
      <c r="V100" s="67" t="n">
        <f aca="false">K100*5.5017049523</f>
        <v>26916639.0348015</v>
      </c>
      <c r="W100" s="67" t="n">
        <f aca="false">M100*5.5017049523</f>
        <v>832473.372210356</v>
      </c>
      <c r="X100" s="67" t="n">
        <f aca="false">N100*5.1890047538+L100*5.5017049523</f>
        <v>28323456.5630115</v>
      </c>
      <c r="Y100" s="67" t="n">
        <f aca="false">N100*5.1890047538</f>
        <v>21346416.1982085</v>
      </c>
      <c r="Z100" s="67" t="n">
        <f aca="false">L100*5.5017049523</f>
        <v>6977040.36480298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central_v2_m!D89+temporary_pension_bonus_central!B89</f>
        <v>35169758.6810357</v>
      </c>
      <c r="G101" s="163" t="n">
        <f aca="false">central_v2_m!E89+temporary_pension_bonus_central!B89</f>
        <v>33717499.7605192</v>
      </c>
      <c r="H101" s="67" t="n">
        <f aca="false">F101-J101</f>
        <v>29951429.0500886</v>
      </c>
      <c r="I101" s="67" t="n">
        <f aca="false">G101-K101</f>
        <v>28655720.0185005</v>
      </c>
      <c r="J101" s="163" t="n">
        <f aca="false">central_v2_m!J89</f>
        <v>5218329.63094704</v>
      </c>
      <c r="K101" s="163" t="n">
        <f aca="false">central_v2_m!K89</f>
        <v>5061779.74201862</v>
      </c>
      <c r="L101" s="67" t="n">
        <f aca="false">H101-I101</f>
        <v>1295709.0315881</v>
      </c>
      <c r="M101" s="67" t="n">
        <f aca="false">J101-K101</f>
        <v>156549.888928412</v>
      </c>
      <c r="N101" s="163" t="n">
        <f aca="false">SUM(central_v5_m!C89:J89)</f>
        <v>4165903.54674668</v>
      </c>
      <c r="O101" s="7"/>
      <c r="P101" s="7"/>
      <c r="Q101" s="67" t="n">
        <f aca="false">I101*5.5017049523</f>
        <v>157655316.737507</v>
      </c>
      <c r="R101" s="67"/>
      <c r="S101" s="67"/>
      <c r="T101" s="7"/>
      <c r="U101" s="7"/>
      <c r="V101" s="67" t="n">
        <f aca="false">K101*5.5017049523</f>
        <v>27848418.6741157</v>
      </c>
      <c r="W101" s="67" t="n">
        <f aca="false">M101*5.5017049523</f>
        <v>861291.299199462</v>
      </c>
      <c r="X101" s="67" t="n">
        <f aca="false">N101*5.1890047538+L101*5.5017049523</f>
        <v>28745502.1037689</v>
      </c>
      <c r="Y101" s="67" t="n">
        <f aca="false">N101*5.1890047538</f>
        <v>21616893.3079408</v>
      </c>
      <c r="Z101" s="67" t="n">
        <f aca="false">L101*5.5017049523</f>
        <v>7128608.79582809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central_v2_m!D90+temporary_pension_bonus_central!B90</f>
        <v>34571971.7645079</v>
      </c>
      <c r="G102" s="161" t="n">
        <f aca="false">central_v2_m!E90+temporary_pension_bonus_central!B90</f>
        <v>33146185.2752027</v>
      </c>
      <c r="H102" s="8" t="n">
        <f aca="false">F102-J102</f>
        <v>29365936.7211508</v>
      </c>
      <c r="I102" s="8" t="n">
        <f aca="false">G102-K102</f>
        <v>28096331.2831463</v>
      </c>
      <c r="J102" s="161" t="n">
        <f aca="false">central_v2_m!J90</f>
        <v>5206035.04335707</v>
      </c>
      <c r="K102" s="161" t="n">
        <f aca="false">central_v2_m!K90</f>
        <v>5049853.99205636</v>
      </c>
      <c r="L102" s="8" t="n">
        <f aca="false">H102-I102</f>
        <v>1269605.43800445</v>
      </c>
      <c r="M102" s="8" t="n">
        <f aca="false">J102-K102</f>
        <v>156181.051300712</v>
      </c>
      <c r="N102" s="161" t="n">
        <f aca="false">SUM(central_v5_m!C90:J90)</f>
        <v>4867449.50760903</v>
      </c>
      <c r="O102" s="5"/>
      <c r="P102" s="5"/>
      <c r="Q102" s="8" t="n">
        <f aca="false">I102*5.5017049523</f>
        <v>154577724.961948</v>
      </c>
      <c r="R102" s="8"/>
      <c r="S102" s="8"/>
      <c r="T102" s="5"/>
      <c r="U102" s="5"/>
      <c r="V102" s="8" t="n">
        <f aca="false">K102*5.5017049523</f>
        <v>27782806.7164884</v>
      </c>
      <c r="W102" s="8" t="n">
        <f aca="false">M102*5.5017049523</f>
        <v>859262.063396547</v>
      </c>
      <c r="X102" s="8" t="n">
        <f aca="false">N102*5.1890047538+L102*5.5017049523</f>
        <v>32242213.1596008</v>
      </c>
      <c r="Y102" s="8" t="n">
        <f aca="false">N102*5.1890047538</f>
        <v>25257218.6338647</v>
      </c>
      <c r="Z102" s="8" t="n">
        <f aca="false">L102*5.5017049523</f>
        <v>6984994.52573609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central_v2_m!D91+temporary_pension_bonus_central!B91</f>
        <v>35372062.0122767</v>
      </c>
      <c r="G103" s="163" t="n">
        <f aca="false">central_v2_m!E91+temporary_pension_bonus_central!B91</f>
        <v>33912581.4240427</v>
      </c>
      <c r="H103" s="67" t="n">
        <f aca="false">F103-J103</f>
        <v>29940205.7273115</v>
      </c>
      <c r="I103" s="67" t="n">
        <f aca="false">G103-K103</f>
        <v>28643680.8276265</v>
      </c>
      <c r="J103" s="163" t="n">
        <f aca="false">central_v2_m!J91</f>
        <v>5431856.28496517</v>
      </c>
      <c r="K103" s="163" t="n">
        <f aca="false">central_v2_m!K91</f>
        <v>5268900.59641621</v>
      </c>
      <c r="L103" s="67" t="n">
        <f aca="false">H103-I103</f>
        <v>1296524.89968504</v>
      </c>
      <c r="M103" s="67" t="n">
        <f aca="false">J103-K103</f>
        <v>162955.688548955</v>
      </c>
      <c r="N103" s="163" t="n">
        <f aca="false">SUM(central_v5_m!C91:J91)</f>
        <v>4112896.18722351</v>
      </c>
      <c r="O103" s="7"/>
      <c r="P103" s="7"/>
      <c r="Q103" s="67" t="n">
        <f aca="false">I103*5.5017049523</f>
        <v>157589080.661453</v>
      </c>
      <c r="R103" s="67"/>
      <c r="S103" s="67"/>
      <c r="T103" s="7"/>
      <c r="U103" s="7"/>
      <c r="V103" s="67" t="n">
        <f aca="false">K103*5.5017049523</f>
        <v>28987936.5044795</v>
      </c>
      <c r="W103" s="67" t="n">
        <f aca="false">M103*5.5017049523</f>
        <v>896534.118695243</v>
      </c>
      <c r="X103" s="67" t="n">
        <f aca="false">N103*5.1890047538+L103*5.5017049523</f>
        <v>28474935.3287661</v>
      </c>
      <c r="Y103" s="67" t="n">
        <f aca="false">N103*5.1890047538</f>
        <v>21341837.8673887</v>
      </c>
      <c r="Z103" s="67" t="n">
        <f aca="false">L103*5.5017049523</f>
        <v>7133097.46137743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central_v2_m!D92+temporary_pension_bonus_central!B92</f>
        <v>34924402.2491455</v>
      </c>
      <c r="G104" s="163" t="n">
        <f aca="false">central_v2_m!E92+temporary_pension_bonus_central!B92</f>
        <v>33484730.4596928</v>
      </c>
      <c r="H104" s="67" t="n">
        <f aca="false">F104-J104</f>
        <v>29494854.8820985</v>
      </c>
      <c r="I104" s="67" t="n">
        <f aca="false">G104-K104</f>
        <v>28218069.5136572</v>
      </c>
      <c r="J104" s="163" t="n">
        <f aca="false">central_v2_m!J92</f>
        <v>5429547.36704692</v>
      </c>
      <c r="K104" s="163" t="n">
        <f aca="false">central_v2_m!K92</f>
        <v>5266660.94603551</v>
      </c>
      <c r="L104" s="67" t="n">
        <f aca="false">H104-I104</f>
        <v>1276785.36844128</v>
      </c>
      <c r="M104" s="67" t="n">
        <f aca="false">J104-K104</f>
        <v>162886.421011408</v>
      </c>
      <c r="N104" s="163" t="n">
        <f aca="false">SUM(central_v5_m!C92:J92)</f>
        <v>4058386.701683</v>
      </c>
      <c r="O104" s="7"/>
      <c r="P104" s="7"/>
      <c r="Q104" s="67" t="n">
        <f aca="false">I104*5.5017049523</f>
        <v>155247492.787634</v>
      </c>
      <c r="R104" s="67"/>
      <c r="S104" s="67"/>
      <c r="T104" s="7"/>
      <c r="U104" s="7"/>
      <c r="V104" s="67" t="n">
        <f aca="false">K104*5.5017049523</f>
        <v>28975614.6088886</v>
      </c>
      <c r="W104" s="67" t="n">
        <f aca="false">M104*5.5017049523</f>
        <v>896153.029140885</v>
      </c>
      <c r="X104" s="67" t="n">
        <f aca="false">N104*5.1890047538+L104*5.5017049523</f>
        <v>28083484.2723694</v>
      </c>
      <c r="Y104" s="67" t="n">
        <f aca="false">N104*5.1890047538</f>
        <v>21058987.8877918</v>
      </c>
      <c r="Z104" s="67" t="n">
        <f aca="false">L104*5.5017049523</f>
        <v>7024496.38457759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central_v2_m!D93+temporary_pension_bonus_central!B93</f>
        <v>35796743.2911639</v>
      </c>
      <c r="G105" s="163" t="n">
        <f aca="false">central_v2_m!E93+temporary_pension_bonus_central!B93</f>
        <v>34322055.7477313</v>
      </c>
      <c r="H105" s="67" t="n">
        <f aca="false">F105-J105</f>
        <v>30167053.8408512</v>
      </c>
      <c r="I105" s="67" t="n">
        <f aca="false">G105-K105</f>
        <v>28861256.980928</v>
      </c>
      <c r="J105" s="163" t="n">
        <f aca="false">central_v2_m!J93</f>
        <v>5629689.45031268</v>
      </c>
      <c r="K105" s="163" t="n">
        <f aca="false">central_v2_m!K93</f>
        <v>5460798.7668033</v>
      </c>
      <c r="L105" s="67" t="n">
        <f aca="false">H105-I105</f>
        <v>1305796.8599232</v>
      </c>
      <c r="M105" s="67" t="n">
        <f aca="false">J105-K105</f>
        <v>168890.683509381</v>
      </c>
      <c r="N105" s="163" t="n">
        <f aca="false">SUM(central_v5_m!C93:J93)</f>
        <v>4134231.15568352</v>
      </c>
      <c r="O105" s="7"/>
      <c r="P105" s="7"/>
      <c r="Q105" s="67" t="n">
        <f aca="false">I105*5.5017049523</f>
        <v>158786120.461574</v>
      </c>
      <c r="R105" s="67"/>
      <c r="S105" s="67"/>
      <c r="T105" s="7"/>
      <c r="U105" s="7"/>
      <c r="V105" s="67" t="n">
        <f aca="false">K105*5.5017049523</f>
        <v>30043703.6188354</v>
      </c>
      <c r="W105" s="67" t="n">
        <f aca="false">M105*5.5017049523</f>
        <v>929186.709860896</v>
      </c>
      <c r="X105" s="67" t="n">
        <f aca="false">N105*5.1890047538+L105*5.5017049523</f>
        <v>28636654.1710871</v>
      </c>
      <c r="Y105" s="67" t="n">
        <f aca="false">N105*5.1890047538</f>
        <v>21452545.1201499</v>
      </c>
      <c r="Z105" s="67" t="n">
        <f aca="false">L105*5.5017049523</f>
        <v>7184109.05093723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central_v2_m!D94+temporary_pension_bonus_central!B94</f>
        <v>35124476.1082376</v>
      </c>
      <c r="G106" s="161" t="n">
        <f aca="false">central_v2_m!E94+temporary_pension_bonus_central!B94</f>
        <v>33679005.2909359</v>
      </c>
      <c r="H106" s="8" t="n">
        <f aca="false">F106-J106</f>
        <v>29572812.1840312</v>
      </c>
      <c r="I106" s="8" t="n">
        <f aca="false">G106-K106</f>
        <v>28293891.2844557</v>
      </c>
      <c r="J106" s="161" t="n">
        <f aca="false">central_v2_m!J94</f>
        <v>5551663.92420637</v>
      </c>
      <c r="K106" s="161" t="n">
        <f aca="false">central_v2_m!K94</f>
        <v>5385114.00648018</v>
      </c>
      <c r="L106" s="8" t="n">
        <f aca="false">H106-I106</f>
        <v>1278920.89957549</v>
      </c>
      <c r="M106" s="8" t="n">
        <f aca="false">J106-K106</f>
        <v>166549.917726191</v>
      </c>
      <c r="N106" s="161" t="n">
        <f aca="false">SUM(central_v5_m!C94:J94)</f>
        <v>4951667.28318498</v>
      </c>
      <c r="O106" s="5"/>
      <c r="P106" s="5"/>
      <c r="Q106" s="8" t="n">
        <f aca="false">I106*5.5017049523</f>
        <v>155664641.799528</v>
      </c>
      <c r="R106" s="8"/>
      <c r="S106" s="8"/>
      <c r="T106" s="5"/>
      <c r="U106" s="5"/>
      <c r="V106" s="8" t="n">
        <f aca="false">K106*5.5017049523</f>
        <v>29627308.3981521</v>
      </c>
      <c r="W106" s="8" t="n">
        <f aca="false">M106*5.5017049523</f>
        <v>916308.507159341</v>
      </c>
      <c r="X106" s="8" t="n">
        <f aca="false">N106*5.1890047538+L106*5.5017049523</f>
        <v>32730470.5184773</v>
      </c>
      <c r="Y106" s="8" t="n">
        <f aca="false">N106*5.1890047538</f>
        <v>25694225.0716828</v>
      </c>
      <c r="Z106" s="8" t="n">
        <f aca="false">L106*5.5017049523</f>
        <v>7036245.44679447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central_v2_m!D95+temporary_pension_bonus_central!B95</f>
        <v>35902190.9810126</v>
      </c>
      <c r="G107" s="163" t="n">
        <f aca="false">central_v2_m!E95+temporary_pension_bonus_central!B95</f>
        <v>34424644.944808</v>
      </c>
      <c r="H107" s="67" t="n">
        <f aca="false">F107-J107</f>
        <v>30171646.3122437</v>
      </c>
      <c r="I107" s="67" t="n">
        <f aca="false">G107-K107</f>
        <v>28866016.6161022</v>
      </c>
      <c r="J107" s="163" t="n">
        <f aca="false">central_v2_m!J95</f>
        <v>5730544.66876888</v>
      </c>
      <c r="K107" s="163" t="n">
        <f aca="false">central_v2_m!K95</f>
        <v>5558628.32870581</v>
      </c>
      <c r="L107" s="67" t="n">
        <f aca="false">H107-I107</f>
        <v>1305629.69614153</v>
      </c>
      <c r="M107" s="67" t="n">
        <f aca="false">J107-K107</f>
        <v>171916.340063065</v>
      </c>
      <c r="N107" s="163" t="n">
        <f aca="false">SUM(central_v5_m!C95:J95)</f>
        <v>4097528.42473913</v>
      </c>
      <c r="O107" s="7"/>
      <c r="P107" s="7"/>
      <c r="Q107" s="67" t="n">
        <f aca="false">I107*5.5017049523</f>
        <v>158812306.569984</v>
      </c>
      <c r="R107" s="67"/>
      <c r="S107" s="67"/>
      <c r="T107" s="7"/>
      <c r="U107" s="7"/>
      <c r="V107" s="67" t="n">
        <f aca="false">K107*5.5017049523</f>
        <v>30581933.0040358</v>
      </c>
      <c r="W107" s="67" t="n">
        <f aca="false">M107*5.5017049523</f>
        <v>945832.979506257</v>
      </c>
      <c r="X107" s="67" t="n">
        <f aca="false">N107*5.1890047538+L107*5.5017049523</f>
        <v>28445283.8399337</v>
      </c>
      <c r="Y107" s="67" t="n">
        <f aca="false">N107*5.1890047538</f>
        <v>21262094.474802</v>
      </c>
      <c r="Z107" s="67" t="n">
        <f aca="false">L107*5.5017049523</f>
        <v>7183189.36513178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central_v2_m!D96+temporary_pension_bonus_central!B96</f>
        <v>35448012.9586205</v>
      </c>
      <c r="G108" s="163" t="n">
        <f aca="false">central_v2_m!E96+temporary_pension_bonus_central!B96</f>
        <v>33989801.849592</v>
      </c>
      <c r="H108" s="67" t="n">
        <f aca="false">F108-J108</f>
        <v>29731149.5850737</v>
      </c>
      <c r="I108" s="67" t="n">
        <f aca="false">G108-K108</f>
        <v>28444444.3772516</v>
      </c>
      <c r="J108" s="163" t="n">
        <f aca="false">central_v2_m!J96</f>
        <v>5716863.3735468</v>
      </c>
      <c r="K108" s="163" t="n">
        <f aca="false">central_v2_m!K96</f>
        <v>5545357.4723404</v>
      </c>
      <c r="L108" s="67" t="n">
        <f aca="false">H108-I108</f>
        <v>1286705.20782215</v>
      </c>
      <c r="M108" s="67" t="n">
        <f aca="false">J108-K108</f>
        <v>171505.901206404</v>
      </c>
      <c r="N108" s="163" t="n">
        <f aca="false">SUM(central_v5_m!C96:J96)</f>
        <v>4026569.82113039</v>
      </c>
      <c r="O108" s="7"/>
      <c r="P108" s="7"/>
      <c r="Q108" s="67" t="n">
        <f aca="false">I108*5.5017049523</f>
        <v>156492940.495747</v>
      </c>
      <c r="R108" s="67"/>
      <c r="S108" s="67"/>
      <c r="T108" s="7"/>
      <c r="U108" s="7"/>
      <c r="V108" s="67" t="n">
        <f aca="false">K108*5.5017049523</f>
        <v>30508920.667849</v>
      </c>
      <c r="W108" s="67" t="n">
        <f aca="false">M108*5.5017049523</f>
        <v>943574.866015947</v>
      </c>
      <c r="X108" s="67" t="n">
        <f aca="false">N108*5.1890047538+L108*5.5017049523</f>
        <v>27972962.3573785</v>
      </c>
      <c r="Y108" s="67" t="n">
        <f aca="false">N108*5.1890047538</f>
        <v>20893889.9433532</v>
      </c>
      <c r="Z108" s="67" t="n">
        <f aca="false">L108*5.5017049523</f>
        <v>7079072.41402533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central_v2_m!D97+temporary_pension_bonus_central!B97</f>
        <v>36344583.5462049</v>
      </c>
      <c r="G109" s="163" t="n">
        <f aca="false">central_v2_m!E97+temporary_pension_bonus_central!B97</f>
        <v>34849902.2522155</v>
      </c>
      <c r="H109" s="67" t="n">
        <f aca="false">F109-J109</f>
        <v>30475361.7642192</v>
      </c>
      <c r="I109" s="67" t="n">
        <f aca="false">G109-K109</f>
        <v>29156757.1236892</v>
      </c>
      <c r="J109" s="163" t="n">
        <f aca="false">central_v2_m!J97</f>
        <v>5869221.78198579</v>
      </c>
      <c r="K109" s="163" t="n">
        <f aca="false">central_v2_m!K97</f>
        <v>5693145.12852622</v>
      </c>
      <c r="L109" s="67" t="n">
        <f aca="false">H109-I109</f>
        <v>1318604.64052991</v>
      </c>
      <c r="M109" s="67" t="n">
        <f aca="false">J109-K109</f>
        <v>176076.653459574</v>
      </c>
      <c r="N109" s="163" t="n">
        <f aca="false">SUM(central_v5_m!C97:J97)</f>
        <v>4214815.94104522</v>
      </c>
      <c r="O109" s="7"/>
      <c r="P109" s="7"/>
      <c r="Q109" s="67" t="n">
        <f aca="false">I109*5.5017049523</f>
        <v>160411875.060409</v>
      </c>
      <c r="R109" s="67"/>
      <c r="S109" s="67"/>
      <c r="T109" s="7"/>
      <c r="U109" s="7"/>
      <c r="V109" s="67" t="n">
        <f aca="false">K109*5.5017049523</f>
        <v>31322004.7477753</v>
      </c>
      <c r="W109" s="67" t="n">
        <f aca="false">M109*5.5017049523</f>
        <v>968721.79632295</v>
      </c>
      <c r="X109" s="67" t="n">
        <f aca="false">N109*5.1890047538+L109*5.5017049523</f>
        <v>29125273.6354048</v>
      </c>
      <c r="Y109" s="67" t="n">
        <f aca="false">N109*5.1890047538</f>
        <v>21870699.9544757</v>
      </c>
      <c r="Z109" s="67" t="n">
        <f aca="false">L109*5.5017049523</f>
        <v>7254573.68092918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central_v2_m!D98+temporary_pension_bonus_central!B98</f>
        <v>35946343.7279779</v>
      </c>
      <c r="G110" s="161" t="n">
        <f aca="false">central_v2_m!E98+temporary_pension_bonus_central!B98</f>
        <v>34468907.0326732</v>
      </c>
      <c r="H110" s="8" t="n">
        <f aca="false">F110-J110</f>
        <v>30080535.2709995</v>
      </c>
      <c r="I110" s="8" t="n">
        <f aca="false">G110-K110</f>
        <v>28779072.8294042</v>
      </c>
      <c r="J110" s="161" t="n">
        <f aca="false">central_v2_m!J98</f>
        <v>5865808.45697835</v>
      </c>
      <c r="K110" s="161" t="n">
        <f aca="false">central_v2_m!K98</f>
        <v>5689834.203269</v>
      </c>
      <c r="L110" s="8" t="n">
        <f aca="false">H110-I110</f>
        <v>1301462.44159529</v>
      </c>
      <c r="M110" s="8" t="n">
        <f aca="false">J110-K110</f>
        <v>175974.253709351</v>
      </c>
      <c r="N110" s="161" t="n">
        <f aca="false">SUM(central_v5_m!C98:J98)</f>
        <v>4953628.90685547</v>
      </c>
      <c r="O110" s="5"/>
      <c r="P110" s="5"/>
      <c r="Q110" s="8" t="n">
        <f aca="false">I110*5.5017049523</f>
        <v>158333967.508136</v>
      </c>
      <c r="R110" s="8"/>
      <c r="S110" s="8"/>
      <c r="T110" s="5"/>
      <c r="U110" s="5"/>
      <c r="V110" s="8" t="n">
        <f aca="false">K110*5.5017049523</f>
        <v>31303789.013891</v>
      </c>
      <c r="W110" s="8" t="n">
        <f aca="false">M110*5.5017049523</f>
        <v>968158.423110032</v>
      </c>
      <c r="X110" s="8" t="n">
        <f aca="false">N110*5.1890047538+L110*5.5017049523</f>
        <v>32864666.3063914</v>
      </c>
      <c r="Y110" s="8" t="n">
        <f aca="false">N110*5.1890047538</f>
        <v>25704403.9462341</v>
      </c>
      <c r="Z110" s="8" t="n">
        <f aca="false">L110*5.5017049523</f>
        <v>7160262.36015724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central_v2_m!D99+temporary_pension_bonus_central!B99</f>
        <v>36878215.1427954</v>
      </c>
      <c r="G111" s="163" t="n">
        <f aca="false">central_v2_m!E99+temporary_pension_bonus_central!B99</f>
        <v>35363247.9276082</v>
      </c>
      <c r="H111" s="67" t="n">
        <f aca="false">F111-J111</f>
        <v>30787349.5657454</v>
      </c>
      <c r="I111" s="67" t="n">
        <f aca="false">G111-K111</f>
        <v>29455108.3178696</v>
      </c>
      <c r="J111" s="163" t="n">
        <f aca="false">central_v2_m!J99</f>
        <v>6090865.57705004</v>
      </c>
      <c r="K111" s="163" t="n">
        <f aca="false">central_v2_m!K99</f>
        <v>5908139.60973854</v>
      </c>
      <c r="L111" s="67" t="n">
        <f aca="false">H111-I111</f>
        <v>1332241.24787575</v>
      </c>
      <c r="M111" s="67" t="n">
        <f aca="false">J111-K111</f>
        <v>182725.967311502</v>
      </c>
      <c r="N111" s="163" t="n">
        <f aca="false">SUM(central_v5_m!C99:J99)</f>
        <v>4215132.61590993</v>
      </c>
      <c r="O111" s="7"/>
      <c r="P111" s="7"/>
      <c r="Q111" s="67" t="n">
        <f aca="false">I111*5.5017049523</f>
        <v>162053315.302956</v>
      </c>
      <c r="R111" s="67"/>
      <c r="S111" s="67"/>
      <c r="T111" s="7"/>
      <c r="U111" s="7"/>
      <c r="V111" s="67" t="n">
        <f aca="false">K111*5.5017049523</f>
        <v>32504840.9497783</v>
      </c>
      <c r="W111" s="67" t="n">
        <f aca="false">M111*5.5017049523</f>
        <v>1005304.3592715</v>
      </c>
      <c r="X111" s="67" t="n">
        <f aca="false">N111*5.1890047538+L111*5.5017049523</f>
        <v>29201941.4529504</v>
      </c>
      <c r="Y111" s="67" t="n">
        <f aca="false">N111*5.1890047538</f>
        <v>21872343.181854</v>
      </c>
      <c r="Z111" s="67" t="n">
        <f aca="false">L111*5.5017049523</f>
        <v>7329598.27109635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central_v2_m!D100+temporary_pension_bonus_central!B100</f>
        <v>36431062.851244</v>
      </c>
      <c r="G112" s="163" t="n">
        <f aca="false">central_v2_m!E100+temporary_pension_bonus_central!B100</f>
        <v>34934003.2627004</v>
      </c>
      <c r="H112" s="67" t="n">
        <f aca="false">F112-J112</f>
        <v>30285099.9601559</v>
      </c>
      <c r="I112" s="67" t="n">
        <f aca="false">G112-K112</f>
        <v>28972419.258345</v>
      </c>
      <c r="J112" s="163" t="n">
        <f aca="false">central_v2_m!J100</f>
        <v>6145962.89108807</v>
      </c>
      <c r="K112" s="163" t="n">
        <f aca="false">central_v2_m!K100</f>
        <v>5961584.00435542</v>
      </c>
      <c r="L112" s="67" t="n">
        <f aca="false">H112-I112</f>
        <v>1312680.70181095</v>
      </c>
      <c r="M112" s="67" t="n">
        <f aca="false">J112-K112</f>
        <v>184378.886732642</v>
      </c>
      <c r="N112" s="163" t="n">
        <f aca="false">SUM(central_v5_m!C100:J100)</f>
        <v>4039981.51357869</v>
      </c>
      <c r="Q112" s="67" t="n">
        <f aca="false">I112*5.5017049523</f>
        <v>159397702.513749</v>
      </c>
      <c r="R112" s="67"/>
      <c r="S112" s="67"/>
      <c r="V112" s="67" t="n">
        <f aca="false">K112*5.5017049523</f>
        <v>32798876.2403147</v>
      </c>
      <c r="W112" s="67" t="n">
        <f aca="false">M112*5.5017049523</f>
        <v>1014398.23423654</v>
      </c>
      <c r="X112" s="67" t="n">
        <f aca="false">N112*5.1890047538+L112*5.5017049523</f>
        <v>28185465.1971659</v>
      </c>
      <c r="Y112" s="67" t="n">
        <f aca="false">N112*5.1890047538</f>
        <v>20963483.2792239</v>
      </c>
      <c r="Z112" s="67" t="n">
        <f aca="false">L112*5.5017049523</f>
        <v>7221981.91794196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central_v2_m!D101+temporary_pension_bonus_central!B101</f>
        <v>37339961.7507801</v>
      </c>
      <c r="G113" s="163" t="n">
        <f aca="false">central_v2_m!E101+temporary_pension_bonus_central!B101</f>
        <v>35805761.8297644</v>
      </c>
      <c r="H113" s="67" t="n">
        <f aca="false">F113-J113</f>
        <v>30911615.9823801</v>
      </c>
      <c r="I113" s="67" t="n">
        <f aca="false">G113-K113</f>
        <v>29570266.4344164</v>
      </c>
      <c r="J113" s="163" t="n">
        <f aca="false">central_v2_m!J101</f>
        <v>6428345.76840002</v>
      </c>
      <c r="K113" s="163" t="n">
        <f aca="false">central_v2_m!K101</f>
        <v>6235495.39534802</v>
      </c>
      <c r="L113" s="67" t="n">
        <f aca="false">H113-I113</f>
        <v>1341349.54796372</v>
      </c>
      <c r="M113" s="67" t="n">
        <f aca="false">J113-K113</f>
        <v>192850.373052001</v>
      </c>
      <c r="N113" s="163" t="n">
        <f aca="false">SUM(central_v5_m!C101:J101)</f>
        <v>4081723.10660552</v>
      </c>
      <c r="Q113" s="67" t="n">
        <f aca="false">I113*5.5017049523</f>
        <v>162686881.283059</v>
      </c>
      <c r="R113" s="67"/>
      <c r="S113" s="67"/>
      <c r="V113" s="67" t="n">
        <f aca="false">K113*5.5017049523</f>
        <v>34305855.89663</v>
      </c>
      <c r="W113" s="67" t="n">
        <f aca="false">M113*5.5017049523</f>
        <v>1061005.8524731</v>
      </c>
      <c r="X113" s="67" t="n">
        <f aca="false">N113*5.1890047538+L113*5.5017049523</f>
        <v>28559790.0546687</v>
      </c>
      <c r="Y113" s="67" t="n">
        <f aca="false">N113*5.1890047538</f>
        <v>21180080.6038713</v>
      </c>
      <c r="Z113" s="67" t="n">
        <f aca="false">L113*5.5017049523</f>
        <v>7379709.45079734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central_v2_m!D102+temporary_pension_bonus_central!B102</f>
        <v>36806112.1759668</v>
      </c>
      <c r="G114" s="161" t="n">
        <f aca="false">central_v2_m!E102+temporary_pension_bonus_central!B102</f>
        <v>35294382.1579907</v>
      </c>
      <c r="H114" s="8" t="n">
        <f aca="false">F114-J114</f>
        <v>30398702.0836372</v>
      </c>
      <c r="I114" s="8" t="n">
        <f aca="false">G114-K114</f>
        <v>29079194.368431</v>
      </c>
      <c r="J114" s="161" t="n">
        <f aca="false">central_v2_m!J102</f>
        <v>6407410.09232954</v>
      </c>
      <c r="K114" s="161" t="n">
        <f aca="false">central_v2_m!K102</f>
        <v>6215187.78955965</v>
      </c>
      <c r="L114" s="8" t="n">
        <f aca="false">H114-I114</f>
        <v>1319507.7152062</v>
      </c>
      <c r="M114" s="8" t="n">
        <f aca="false">J114-K114</f>
        <v>192222.302769887</v>
      </c>
      <c r="N114" s="161" t="n">
        <f aca="false">SUM(central_v5_m!C102:J102)</f>
        <v>4915416.62326469</v>
      </c>
      <c r="O114" s="5"/>
      <c r="P114" s="5"/>
      <c r="Q114" s="8" t="n">
        <f aca="false">I114*5.5017049523</f>
        <v>159985147.665691</v>
      </c>
      <c r="R114" s="8"/>
      <c r="S114" s="8"/>
      <c r="T114" s="5"/>
      <c r="U114" s="5"/>
      <c r="V114" s="8" t="n">
        <f aca="false">K114*5.5017049523</f>
        <v>34194129.4412948</v>
      </c>
      <c r="W114" s="8" t="n">
        <f aca="false">M114*5.5017049523</f>
        <v>1057550.3950916</v>
      </c>
      <c r="X114" s="8" t="n">
        <f aca="false">N114*5.1890047538+L114*5.5017049523</f>
        <v>32765662.356376</v>
      </c>
      <c r="Y114" s="8" t="n">
        <f aca="false">N114*5.1890047538</f>
        <v>25506120.225028</v>
      </c>
      <c r="Z114" s="8" t="n">
        <f aca="false">L114*5.5017049523</f>
        <v>7259542.13134802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central_v2_m!D103+temporary_pension_bonus_central!B103</f>
        <v>37467414.7712463</v>
      </c>
      <c r="G115" s="163" t="n">
        <f aca="false">central_v2_m!E103+temporary_pension_bonus_central!B103</f>
        <v>35929558.2868256</v>
      </c>
      <c r="H115" s="67" t="n">
        <f aca="false">F115-J115</f>
        <v>30903463.279875</v>
      </c>
      <c r="I115" s="67" t="n">
        <f aca="false">G115-K115</f>
        <v>29562525.3401954</v>
      </c>
      <c r="J115" s="163" t="n">
        <f aca="false">central_v2_m!J103</f>
        <v>6563951.49137135</v>
      </c>
      <c r="K115" s="163" t="n">
        <f aca="false">central_v2_m!K103</f>
        <v>6367032.9466302</v>
      </c>
      <c r="L115" s="67" t="n">
        <f aca="false">H115-I115</f>
        <v>1340937.93967959</v>
      </c>
      <c r="M115" s="67" t="n">
        <f aca="false">J115-K115</f>
        <v>196918.544741142</v>
      </c>
      <c r="N115" s="163" t="n">
        <f aca="false">SUM(central_v5_m!C103:J103)</f>
        <v>4186470.04607221</v>
      </c>
      <c r="O115" s="7"/>
      <c r="P115" s="7"/>
      <c r="Q115" s="67" t="n">
        <f aca="false">I115*5.5017049523</f>
        <v>162644292.066647</v>
      </c>
      <c r="R115" s="67"/>
      <c r="S115" s="67"/>
      <c r="T115" s="7"/>
      <c r="U115" s="7"/>
      <c r="V115" s="67" t="n">
        <f aca="false">K115*5.5017049523</f>
        <v>35029536.6939327</v>
      </c>
      <c r="W115" s="67" t="n">
        <f aca="false">M115*5.5017049523</f>
        <v>1083387.73280205</v>
      </c>
      <c r="X115" s="67" t="n">
        <f aca="false">N115*5.1890047538+L115*5.5017049523</f>
        <v>29101057.8741721</v>
      </c>
      <c r="Y115" s="67" t="n">
        <f aca="false">N115*5.1890047538</f>
        <v>21723612.97071</v>
      </c>
      <c r="Z115" s="67" t="n">
        <f aca="false">L115*5.5017049523</f>
        <v>7377444.90346215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central_v2_m!D104+temporary_pension_bonus_central!B104</f>
        <v>36957756.7514925</v>
      </c>
      <c r="G116" s="163" t="n">
        <f aca="false">central_v2_m!E104+temporary_pension_bonus_central!B104</f>
        <v>35442950.4830615</v>
      </c>
      <c r="H116" s="67" t="n">
        <f aca="false">F116-J116</f>
        <v>30375985.1558914</v>
      </c>
      <c r="I116" s="67" t="n">
        <f aca="false">G116-K116</f>
        <v>29058632.0353284</v>
      </c>
      <c r="J116" s="163" t="n">
        <f aca="false">central_v2_m!J104</f>
        <v>6581771.59560107</v>
      </c>
      <c r="K116" s="163" t="n">
        <f aca="false">central_v2_m!K104</f>
        <v>6384318.44773304</v>
      </c>
      <c r="L116" s="67" t="n">
        <f aca="false">H116-I116</f>
        <v>1317353.120563</v>
      </c>
      <c r="M116" s="67" t="n">
        <f aca="false">J116-K116</f>
        <v>197453.147868034</v>
      </c>
      <c r="N116" s="163" t="n">
        <f aca="false">SUM(central_v5_m!C104:J104)</f>
        <v>3972370.42999846</v>
      </c>
      <c r="O116" s="7"/>
      <c r="P116" s="7"/>
      <c r="Q116" s="67" t="n">
        <f aca="false">I116*5.5017049523</f>
        <v>159872019.77583</v>
      </c>
      <c r="R116" s="67"/>
      <c r="S116" s="67"/>
      <c r="T116" s="7"/>
      <c r="U116" s="7"/>
      <c r="V116" s="67" t="n">
        <f aca="false">K116*5.5017049523</f>
        <v>35124636.4209531</v>
      </c>
      <c r="W116" s="67" t="n">
        <f aca="false">M116*5.5017049523</f>
        <v>1086328.96147279</v>
      </c>
      <c r="X116" s="67" t="n">
        <f aca="false">N116*5.1890047538+L116*5.5017049523</f>
        <v>27860337.2324459</v>
      </c>
      <c r="Y116" s="67" t="n">
        <f aca="false">N116*5.1890047538</f>
        <v>20612649.0451166</v>
      </c>
      <c r="Z116" s="67" t="n">
        <f aca="false">L116*5.5017049523</f>
        <v>7247688.1873293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central_v2_m!D105+temporary_pension_bonus_central!B105</f>
        <v>37930394.6675206</v>
      </c>
      <c r="G117" s="163" t="n">
        <f aca="false">central_v2_m!E105+temporary_pension_bonus_central!B105</f>
        <v>36376665.2124954</v>
      </c>
      <c r="H117" s="67" t="n">
        <f aca="false">F117-J117</f>
        <v>31123902.2957874</v>
      </c>
      <c r="I117" s="67" t="n">
        <f aca="false">G117-K117</f>
        <v>29774367.6119141</v>
      </c>
      <c r="J117" s="163" t="n">
        <f aca="false">central_v2_m!J105</f>
        <v>6806492.37173326</v>
      </c>
      <c r="K117" s="163" t="n">
        <f aca="false">central_v2_m!K105</f>
        <v>6602297.60058126</v>
      </c>
      <c r="L117" s="67" t="n">
        <f aca="false">H117-I117</f>
        <v>1349534.68387324</v>
      </c>
      <c r="M117" s="67" t="n">
        <f aca="false">J117-K117</f>
        <v>204194.771152</v>
      </c>
      <c r="N117" s="163" t="n">
        <f aca="false">SUM(central_v5_m!C105:J105)</f>
        <v>4113355.80128707</v>
      </c>
      <c r="O117" s="7"/>
      <c r="P117" s="7"/>
      <c r="Q117" s="67" t="n">
        <f aca="false">I117*5.5017049523</f>
        <v>163809785.742069</v>
      </c>
      <c r="R117" s="67"/>
      <c r="S117" s="67"/>
      <c r="T117" s="7"/>
      <c r="U117" s="7"/>
      <c r="V117" s="67" t="n">
        <f aca="false">K117*5.5017049523</f>
        <v>36323893.4056763</v>
      </c>
      <c r="W117" s="67" t="n">
        <f aca="false">M117*5.5017049523</f>
        <v>1123419.38368072</v>
      </c>
      <c r="X117" s="67" t="n">
        <f aca="false">N117*5.1890047538+L117*5.5017049523</f>
        <v>28768964.4605154</v>
      </c>
      <c r="Y117" s="67" t="n">
        <f aca="false">N117*5.1890047538</f>
        <v>21344222.8069494</v>
      </c>
      <c r="Z117" s="67" t="n">
        <f aca="false">L117*5.5017049523</f>
        <v>7424741.65356602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90" colorId="64" zoomScale="75" zoomScaleNormal="75" zoomScalePageLayoutView="100" workbookViewId="0">
      <selection pane="topLeft" activeCell="E9" activeCellId="0" sqref="E9"/>
    </sheetView>
  </sheetViews>
  <sheetFormatPr defaultColWidth="9.2265625" defaultRowHeight="12.8" zeroHeight="false" outlineLevelRow="0" outlineLevelCol="0"/>
  <cols>
    <col collapsed="false" customWidth="true" hidden="false" outlineLevel="0" max="6" min="5" style="110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219</v>
      </c>
      <c r="F1" s="169" t="s">
        <v>220</v>
      </c>
      <c r="G1" s="168"/>
      <c r="H1" s="168"/>
      <c r="I1" s="168"/>
      <c r="J1" s="168"/>
      <c r="K1" s="168"/>
      <c r="L1" s="168"/>
      <c r="M1" s="170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</row>
    <row r="2" customFormat="false" ht="50.25" hidden="false" customHeight="true" outlineLevel="0" collapsed="false">
      <c r="A2" s="146" t="s">
        <v>221</v>
      </c>
      <c r="B2" s="146" t="s">
        <v>184</v>
      </c>
      <c r="C2" s="146" t="s">
        <v>185</v>
      </c>
      <c r="D2" s="146" t="s">
        <v>222</v>
      </c>
      <c r="E2" s="148" t="s">
        <v>223</v>
      </c>
      <c r="F2" s="148" t="s">
        <v>224</v>
      </c>
      <c r="G2" s="146" t="s">
        <v>225</v>
      </c>
      <c r="H2" s="146" t="s">
        <v>226</v>
      </c>
      <c r="I2" s="146" t="s">
        <v>227</v>
      </c>
      <c r="J2" s="146" t="s">
        <v>228</v>
      </c>
      <c r="K2" s="146" t="s">
        <v>229</v>
      </c>
      <c r="L2" s="146" t="s">
        <v>230</v>
      </c>
      <c r="M2" s="149" t="s">
        <v>231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232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7"/>
      <c r="B9" s="174" t="n">
        <v>2015</v>
      </c>
      <c r="C9" s="7" t="n">
        <v>1</v>
      </c>
      <c r="D9" s="174" t="n">
        <v>161</v>
      </c>
      <c r="E9" s="163" t="n">
        <f aca="false">central_SIPA_income!B2</f>
        <v>18000510.6188669</v>
      </c>
      <c r="F9" s="163" t="n">
        <f aca="false">central_SIPA_income!I2</f>
        <v>135449.214417351</v>
      </c>
      <c r="G9" s="67" t="n">
        <f aca="false">E9-F9*0.7</f>
        <v>17905696.1687748</v>
      </c>
      <c r="H9" s="9"/>
      <c r="I9" s="175"/>
      <c r="J9" s="67" t="n">
        <f aca="false">G9*3.8235866717</f>
        <v>68463981.218437</v>
      </c>
      <c r="K9" s="9"/>
      <c r="L9" s="175"/>
      <c r="M9" s="67" t="n">
        <f aca="false">F9*2.511711692</f>
        <v>340209.375524274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74" t="n">
        <v>2015</v>
      </c>
      <c r="C10" s="7" t="n">
        <v>2</v>
      </c>
      <c r="D10" s="174" t="n">
        <v>162</v>
      </c>
      <c r="E10" s="163" t="n">
        <f aca="false">central_SIPA_income!B3</f>
        <v>22157499.2341788</v>
      </c>
      <c r="F10" s="163" t="n">
        <f aca="false">central_SIPA_income!I3</f>
        <v>151084.142402353</v>
      </c>
      <c r="G10" s="67" t="n">
        <f aca="false">E10-F10*0.7</f>
        <v>22051740.3344971</v>
      </c>
      <c r="H10" s="9" t="s">
        <v>233</v>
      </c>
      <c r="I10" s="175" t="n">
        <f aca="false">AVERAGE(I3:I8)</f>
        <v>3.82358667172555</v>
      </c>
      <c r="J10" s="67" t="n">
        <f aca="false">G10*3.8235866717</f>
        <v>84316740.4307724</v>
      </c>
      <c r="K10" s="9" t="s">
        <v>233</v>
      </c>
      <c r="L10" s="175" t="n">
        <f aca="false">AVERAGE(L3:L8)</f>
        <v>2.51171169199128</v>
      </c>
      <c r="M10" s="67" t="n">
        <f aca="false">F10*2.511711692</f>
        <v>379479.806947782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74" t="n">
        <v>2015</v>
      </c>
      <c r="C11" s="7" t="n">
        <v>3</v>
      </c>
      <c r="D11" s="174" t="n">
        <v>163</v>
      </c>
      <c r="E11" s="163" t="n">
        <f aca="false">central_SIPA_income!B4</f>
        <v>20233959.3615849</v>
      </c>
      <c r="F11" s="163" t="n">
        <f aca="false">central_SIPA_income!I4</f>
        <v>149343.027816335</v>
      </c>
      <c r="G11" s="67" t="n">
        <f aca="false">E11-F11*0.7</f>
        <v>20129419.2421135</v>
      </c>
      <c r="H11" s="9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74" t="n">
        <v>2015</v>
      </c>
      <c r="C12" s="7" t="n">
        <v>4</v>
      </c>
      <c r="D12" s="174" t="n">
        <v>164</v>
      </c>
      <c r="E12" s="163" t="n">
        <f aca="false">central_SIPA_income!B5</f>
        <v>23711099.340712</v>
      </c>
      <c r="F12" s="163" t="n">
        <f aca="false">central_SIPA_income!I5</f>
        <v>146563.952510206</v>
      </c>
      <c r="G12" s="67" t="n">
        <f aca="false">E12-F12*0.7</f>
        <v>23608504.5739548</v>
      </c>
      <c r="H12" s="9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59" t="s">
        <v>234</v>
      </c>
      <c r="B13" s="159" t="n">
        <v>2016</v>
      </c>
      <c r="C13" s="5" t="n">
        <v>1</v>
      </c>
      <c r="D13" s="159" t="n">
        <v>165</v>
      </c>
      <c r="E13" s="161" t="n">
        <f aca="false">central_SIPA_income!B6</f>
        <v>19318558.8094962</v>
      </c>
      <c r="F13" s="161" t="n">
        <f aca="false">central_SIPA_income!I6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central_SIPA_income!B7</f>
        <v>22035975.6793422</v>
      </c>
      <c r="F14" s="163" t="n">
        <f aca="false">central_SIPA_income!I7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central_SIPA_income!B8</f>
        <v>19225382.5714869</v>
      </c>
      <c r="F15" s="163" t="n">
        <f aca="false">central_SIPA_income!I8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central_SIPA_income!B9</f>
        <v>22564836.9054479</v>
      </c>
      <c r="F16" s="163" t="n">
        <f aca="false">central_SIPA_income!I9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central_SIPA_income!B10</f>
        <v>19510720.9348717</v>
      </c>
      <c r="F17" s="161" t="n">
        <f aca="false">central_SIPA_income!I10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central_SIPA_income!B11</f>
        <v>23339052.656364</v>
      </c>
      <c r="F18" s="163" t="n">
        <f aca="false">central_SIPA_income!I11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central_SIPA_income!B12</f>
        <v>20676340.3358436</v>
      </c>
      <c r="F19" s="163" t="n">
        <f aca="false">central_SIPA_income!I12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central_SIPA_income!B13</f>
        <v>24442783.390504</v>
      </c>
      <c r="F20" s="163" t="n">
        <f aca="false">central_SIPA_income!I13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central_SIPA_income!B14</f>
        <v>19425279.3963776</v>
      </c>
      <c r="F21" s="161" t="n">
        <f aca="false">central_SIPA_income!I14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central_SIPA_income!B15</f>
        <v>22128007.929654</v>
      </c>
      <c r="F22" s="163" t="n">
        <f aca="false">central_SIPA_income!I15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central_SIPA_income!B16</f>
        <v>18144968.4047922</v>
      </c>
      <c r="F23" s="163" t="n">
        <f aca="false">central_SIPA_income!I16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central_SIPA_income!B17</f>
        <v>19836641.3035061</v>
      </c>
      <c r="F24" s="163" t="n">
        <f aca="false">central_SIPA_income!I17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central_SIPA_income!B18</f>
        <v>15838280.4823216</v>
      </c>
      <c r="F25" s="161" t="n">
        <f aca="false">central_SIPA_income!I18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central_SIPA_income!B19</f>
        <v>18778360.1188109</v>
      </c>
      <c r="F26" s="163" t="n">
        <f aca="false">central_SIPA_income!I19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central_SIPA_income!B20</f>
        <v>15860188.8718915</v>
      </c>
      <c r="F27" s="163" t="n">
        <f aca="false">central_SIPA_income!I20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central_SIPA_income!B21</f>
        <v>18033810.2682384</v>
      </c>
      <c r="F28" s="163" t="n">
        <f aca="false">central_SIPA_income!I21</f>
        <v>109843.876246888</v>
      </c>
      <c r="G28" s="67" t="n">
        <f aca="false">E28-F28*0.7</f>
        <v>17956919.5548655</v>
      </c>
      <c r="H28" s="67"/>
      <c r="I28" s="67"/>
      <c r="J28" s="67" t="n">
        <f aca="false">G28*3.8235866717</f>
        <v>68659838.274773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central_SIPA_income!B22</f>
        <v>16519043.637939</v>
      </c>
      <c r="F29" s="161" t="n">
        <f aca="false">central_SIPA_income!I22</f>
        <v>111198.450878821</v>
      </c>
      <c r="G29" s="8" t="n">
        <f aca="false">E29-F29*0.7</f>
        <v>16441204.7223238</v>
      </c>
      <c r="H29" s="8"/>
      <c r="I29" s="8"/>
      <c r="J29" s="8" t="n">
        <f aca="false">G29*3.8235866717</f>
        <v>62864371.2429685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central_SIPA_income!B23</f>
        <v>18695477.4701039</v>
      </c>
      <c r="F30" s="163" t="n">
        <f aca="false">central_SIPA_income!I23</f>
        <v>84466.3861183317</v>
      </c>
      <c r="G30" s="67" t="n">
        <f aca="false">E30-F30*0.7</f>
        <v>18636350.9998211</v>
      </c>
      <c r="H30" s="67"/>
      <c r="I30" s="67"/>
      <c r="J30" s="67" t="n">
        <f aca="false">G30*3.8235866717</f>
        <v>71257703.2920388</v>
      </c>
      <c r="K30" s="9"/>
      <c r="L30" s="67"/>
      <c r="M30" s="67" t="n">
        <f aca="false">F30*2.511711692</f>
        <v>212155.2095944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central_SIPA_income!B24</f>
        <v>16080435.9298556</v>
      </c>
      <c r="F31" s="163" t="n">
        <f aca="false">central_SIPA_income!I24</f>
        <v>89883.5971217129</v>
      </c>
      <c r="G31" s="67" t="n">
        <f aca="false">E31-F31*0.7</f>
        <v>16017517.4118704</v>
      </c>
      <c r="H31" s="67"/>
      <c r="I31" s="67"/>
      <c r="J31" s="67" t="n">
        <f aca="false">G31*3.8235866717</f>
        <v>61244366.0897505</v>
      </c>
      <c r="K31" s="9"/>
      <c r="L31" s="67"/>
      <c r="M31" s="67" t="n">
        <f aca="false">F31*2.511711692</f>
        <v>225761.681809624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central_SIPA_income!B25</f>
        <v>18794097.4640602</v>
      </c>
      <c r="F32" s="163" t="n">
        <f aca="false">central_SIPA_income!I25</f>
        <v>93079.7910834957</v>
      </c>
      <c r="G32" s="67" t="n">
        <f aca="false">E32-F32*0.7</f>
        <v>18728941.6103018</v>
      </c>
      <c r="H32" s="67"/>
      <c r="I32" s="67"/>
      <c r="J32" s="67" t="n">
        <f aca="false">G32*3.8235866717</f>
        <v>71611731.5161974</v>
      </c>
      <c r="K32" s="9"/>
      <c r="L32" s="67"/>
      <c r="M32" s="67" t="n">
        <f aca="false">F32*2.511711692</f>
        <v>233789.599553333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central_SIPA_income!B26</f>
        <v>16465853.0201539</v>
      </c>
      <c r="F33" s="161" t="n">
        <f aca="false">central_SIPA_income!I26</f>
        <v>95502.4467363211</v>
      </c>
      <c r="G33" s="8" t="n">
        <f aca="false">E33-F33*0.7</f>
        <v>16399001.3074385</v>
      </c>
      <c r="H33" s="8"/>
      <c r="I33" s="8"/>
      <c r="J33" s="8" t="n">
        <f aca="false">G33*3.8235866717</f>
        <v>62703002.8283126</v>
      </c>
      <c r="K33" s="6"/>
      <c r="L33" s="8"/>
      <c r="M33" s="8" t="n">
        <f aca="false">F33*2.511711692</f>
        <v>239874.612082225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central_SIPA_income!B27</f>
        <v>19332887.4107337</v>
      </c>
      <c r="F34" s="163" t="n">
        <f aca="false">central_SIPA_income!I27</f>
        <v>96445.738709518</v>
      </c>
      <c r="G34" s="67" t="n">
        <f aca="false">E34-F34*0.7</f>
        <v>19265375.3936371</v>
      </c>
      <c r="H34" s="67"/>
      <c r="I34" s="67"/>
      <c r="J34" s="67" t="n">
        <f aca="false">G34*3.8235866717</f>
        <v>73662832.5804079</v>
      </c>
      <c r="K34" s="9"/>
      <c r="L34" s="67"/>
      <c r="M34" s="67" t="n">
        <f aca="false">F34*2.511711692</f>
        <v>242243.889560273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central_SIPA_income!B28</f>
        <v>16970677.1418816</v>
      </c>
      <c r="F35" s="163" t="n">
        <f aca="false">central_SIPA_income!I28</f>
        <v>101198.878319462</v>
      </c>
      <c r="G35" s="67" t="n">
        <f aca="false">E35-F35*0.7</f>
        <v>16899837.927058</v>
      </c>
      <c r="H35" s="67"/>
      <c r="I35" s="67"/>
      <c r="J35" s="67" t="n">
        <f aca="false">G35*3.8235866717</f>
        <v>64617995.051789</v>
      </c>
      <c r="K35" s="9"/>
      <c r="L35" s="67"/>
      <c r="M35" s="67" t="n">
        <f aca="false">F35*2.511711692</f>
        <v>254182.405892278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central_SIPA_income!B29</f>
        <v>20097889.1882166</v>
      </c>
      <c r="F36" s="163" t="n">
        <f aca="false">central_SIPA_income!I29</f>
        <v>95625.8157603469</v>
      </c>
      <c r="G36" s="67" t="n">
        <f aca="false">E36-F36*0.7</f>
        <v>20030951.1171843</v>
      </c>
      <c r="H36" s="67"/>
      <c r="I36" s="67"/>
      <c r="J36" s="67" t="n">
        <f aca="false">G36*3.8235866717</f>
        <v>76590077.7131402</v>
      </c>
      <c r="K36" s="9"/>
      <c r="L36" s="67"/>
      <c r="M36" s="67" t="n">
        <f aca="false">F36*2.511711692</f>
        <v>240184.479502301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central_SIPA_income!B30</f>
        <v>17590011.6170616</v>
      </c>
      <c r="F37" s="161" t="n">
        <f aca="false">central_SIPA_income!I30</f>
        <v>98493.2634953819</v>
      </c>
      <c r="G37" s="8" t="n">
        <f aca="false">E37-F37*0.7</f>
        <v>17521066.3326148</v>
      </c>
      <c r="H37" s="8"/>
      <c r="I37" s="8"/>
      <c r="J37" s="8" t="n">
        <f aca="false">G37*3.8235866717</f>
        <v>66993315.7033577</v>
      </c>
      <c r="K37" s="6"/>
      <c r="L37" s="8"/>
      <c r="M37" s="8" t="n">
        <f aca="false">F37*2.511711692</f>
        <v>247386.681504588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central_SIPA_income!B31</f>
        <v>20472200.48688</v>
      </c>
      <c r="F38" s="163" t="n">
        <f aca="false">central_SIPA_income!I31</f>
        <v>97382.954315581</v>
      </c>
      <c r="G38" s="67" t="n">
        <f aca="false">E38-F38*0.7</f>
        <v>20404032.418859</v>
      </c>
      <c r="H38" s="67"/>
      <c r="I38" s="67"/>
      <c r="J38" s="67" t="n">
        <f aca="false">G38*3.8235866717</f>
        <v>78016586.4056842</v>
      </c>
      <c r="K38" s="9"/>
      <c r="L38" s="67"/>
      <c r="M38" s="67" t="n">
        <f aca="false">F38*2.511711692</f>
        <v>244597.904955947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central_SIPA_income!B32</f>
        <v>17963779.0475901</v>
      </c>
      <c r="F39" s="163" t="n">
        <f aca="false">central_SIPA_income!I32</f>
        <v>101043.493687512</v>
      </c>
      <c r="G39" s="67" t="n">
        <f aca="false">E39-F39*0.7</f>
        <v>17893048.6020088</v>
      </c>
      <c r="H39" s="67"/>
      <c r="I39" s="67"/>
      <c r="J39" s="67" t="n">
        <f aca="false">G39*3.8235866717</f>
        <v>68415622.1507212</v>
      </c>
      <c r="K39" s="9"/>
      <c r="L39" s="67"/>
      <c r="M39" s="67" t="n">
        <f aca="false">F39*2.511711692</f>
        <v>253792.124495453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central_SIPA_income!B33</f>
        <v>21010282.6522933</v>
      </c>
      <c r="F40" s="163" t="n">
        <f aca="false">central_SIPA_income!I33</f>
        <v>101137.455865549</v>
      </c>
      <c r="G40" s="67" t="n">
        <f aca="false">E40-F40*0.7</f>
        <v>20939486.4331875</v>
      </c>
      <c r="H40" s="67"/>
      <c r="I40" s="67"/>
      <c r="J40" s="67" t="n">
        <f aca="false">G40*3.8235866717</f>
        <v>80063941.2381786</v>
      </c>
      <c r="K40" s="9"/>
      <c r="L40" s="67"/>
      <c r="M40" s="67" t="n">
        <f aca="false">F40*2.511711692</f>
        <v>254028.130396634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central_SIPA_income!B34</f>
        <v>18420520.6568374</v>
      </c>
      <c r="F41" s="161" t="n">
        <f aca="false">central_SIPA_income!I34</f>
        <v>102181.928784397</v>
      </c>
      <c r="G41" s="8" t="n">
        <f aca="false">E41-F41*0.7</f>
        <v>18348993.3066884</v>
      </c>
      <c r="H41" s="8"/>
      <c r="I41" s="8"/>
      <c r="J41" s="8" t="n">
        <f aca="false">G41*3.8235866717</f>
        <v>70158966.2465661</v>
      </c>
      <c r="K41" s="6"/>
      <c r="L41" s="8"/>
      <c r="M41" s="8" t="n">
        <f aca="false">F41*2.511711692</f>
        <v>256651.545238882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central_SIPA_income!B35</f>
        <v>21480955.1392257</v>
      </c>
      <c r="F42" s="163" t="n">
        <f aca="false">central_SIPA_income!I35</f>
        <v>103411.012395434</v>
      </c>
      <c r="G42" s="67" t="n">
        <f aca="false">E42-F42*0.7</f>
        <v>21408567.4305489</v>
      </c>
      <c r="H42" s="67"/>
      <c r="I42" s="67"/>
      <c r="J42" s="67" t="n">
        <f aca="false">G42*3.8235866717</f>
        <v>81857513.0876376</v>
      </c>
      <c r="K42" s="9"/>
      <c r="L42" s="67"/>
      <c r="M42" s="67" t="n">
        <f aca="false">F42*2.511711692</f>
        <v>259738.648915168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central_SIPA_income!B36</f>
        <v>18914021.2471525</v>
      </c>
      <c r="F43" s="163" t="n">
        <f aca="false">central_SIPA_income!I36</f>
        <v>104581.108926674</v>
      </c>
      <c r="G43" s="67" t="n">
        <f aca="false">E43-F43*0.7</f>
        <v>18840814.4709038</v>
      </c>
      <c r="H43" s="67"/>
      <c r="I43" s="67"/>
      <c r="J43" s="67" t="n">
        <f aca="false">G43*3.8235866717</f>
        <v>72039487.0949203</v>
      </c>
      <c r="K43" s="9"/>
      <c r="L43" s="67"/>
      <c r="M43" s="67" t="n">
        <f aca="false">F43*2.511711692</f>
        <v>262677.594053452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central_SIPA_income!B37</f>
        <v>22144955.7870685</v>
      </c>
      <c r="F44" s="163" t="n">
        <f aca="false">central_SIPA_income!I37</f>
        <v>103045.612603058</v>
      </c>
      <c r="G44" s="67" t="n">
        <f aca="false">E44-F44*0.7</f>
        <v>22072823.8582463</v>
      </c>
      <c r="H44" s="67"/>
      <c r="I44" s="67"/>
      <c r="J44" s="67" t="n">
        <f aca="false">G44*3.8235866717</f>
        <v>84397355.1111725</v>
      </c>
      <c r="K44" s="9"/>
      <c r="L44" s="67"/>
      <c r="M44" s="67" t="n">
        <f aca="false">F44*2.511711692</f>
        <v>258820.869984402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central_SIPA_income!B38</f>
        <v>19447582.5745735</v>
      </c>
      <c r="F45" s="161" t="n">
        <f aca="false">central_SIPA_income!I38</f>
        <v>103847.075610266</v>
      </c>
      <c r="G45" s="8" t="n">
        <f aca="false">E45-F45*0.7</f>
        <v>19374889.6216463</v>
      </c>
      <c r="H45" s="8"/>
      <c r="I45" s="8"/>
      <c r="J45" s="8" t="n">
        <f aca="false">G45*3.8235866717</f>
        <v>74081569.7229855</v>
      </c>
      <c r="K45" s="6"/>
      <c r="L45" s="8"/>
      <c r="M45" s="8" t="n">
        <f aca="false">F45*2.511711692</f>
        <v>260833.913990313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central_SIPA_income!B39</f>
        <v>22681607.161077</v>
      </c>
      <c r="F46" s="163" t="n">
        <f aca="false">central_SIPA_income!I39</f>
        <v>105240.961656043</v>
      </c>
      <c r="G46" s="67" t="n">
        <f aca="false">E46-F46*0.7</f>
        <v>22607938.4879177</v>
      </c>
      <c r="H46" s="67"/>
      <c r="I46" s="67"/>
      <c r="J46" s="67" t="n">
        <f aca="false">G46*3.8235866717</f>
        <v>86443412.2770157</v>
      </c>
      <c r="K46" s="9"/>
      <c r="L46" s="67"/>
      <c r="M46" s="67" t="n">
        <f aca="false">F46*2.511711692</f>
        <v>264334.953868807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central_SIPA_income!B40</f>
        <v>19845367.7180804</v>
      </c>
      <c r="F47" s="163" t="n">
        <f aca="false">central_SIPA_income!I40</f>
        <v>103648.782638477</v>
      </c>
      <c r="G47" s="67" t="n">
        <f aca="false">E47-F47*0.7</f>
        <v>19772813.5702335</v>
      </c>
      <c r="H47" s="67"/>
      <c r="I47" s="67"/>
      <c r="J47" s="67" t="n">
        <f aca="false">G47*3.8235866717</f>
        <v>75603066.4291536</v>
      </c>
      <c r="K47" s="9"/>
      <c r="L47" s="67"/>
      <c r="M47" s="67" t="n">
        <f aca="false">F47*2.511711692</f>
        <v>260335.859214629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central_SIPA_income!B41</f>
        <v>23224791.5485357</v>
      </c>
      <c r="F48" s="163" t="n">
        <f aca="false">central_SIPA_income!I41</f>
        <v>99514.3976817641</v>
      </c>
      <c r="G48" s="67" t="n">
        <f aca="false">E48-F48*0.7</f>
        <v>23155131.4701584</v>
      </c>
      <c r="H48" s="67"/>
      <c r="I48" s="67"/>
      <c r="J48" s="67" t="n">
        <f aca="false">G48*3.8235866717</f>
        <v>88535652.0707591</v>
      </c>
      <c r="K48" s="9"/>
      <c r="L48" s="67"/>
      <c r="M48" s="67" t="n">
        <f aca="false">F48*2.511711692</f>
        <v>249951.476179625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central_SIPA_income!B42</f>
        <v>20261690.8797095</v>
      </c>
      <c r="F49" s="161" t="n">
        <f aca="false">central_SIPA_income!I42</f>
        <v>104259.170571389</v>
      </c>
      <c r="G49" s="8" t="n">
        <f aca="false">E49-F49*0.7</f>
        <v>20188709.4603095</v>
      </c>
      <c r="H49" s="8"/>
      <c r="I49" s="8"/>
      <c r="J49" s="8" t="n">
        <f aca="false">G49*3.8235866717</f>
        <v>77193280.4112632</v>
      </c>
      <c r="K49" s="6"/>
      <c r="L49" s="8"/>
      <c r="M49" s="8" t="n">
        <f aca="false">F49*2.511711692</f>
        <v>261868.97772238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central_SIPA_income!B43</f>
        <v>23883317.7495159</v>
      </c>
      <c r="F50" s="163" t="n">
        <f aca="false">central_SIPA_income!I43</f>
        <v>101285.452467341</v>
      </c>
      <c r="G50" s="67" t="n">
        <f aca="false">E50-F50*0.7</f>
        <v>23812417.9327888</v>
      </c>
      <c r="H50" s="67"/>
      <c r="I50" s="67"/>
      <c r="J50" s="67" t="n">
        <f aca="false">G50*3.8235866717</f>
        <v>91048843.8287612</v>
      </c>
      <c r="K50" s="9"/>
      <c r="L50" s="67"/>
      <c r="M50" s="67" t="n">
        <f aca="false">F50*2.511711692</f>
        <v>254399.855191731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central_SIPA_income!B44</f>
        <v>21128668.5957054</v>
      </c>
      <c r="F51" s="163" t="n">
        <f aca="false">central_SIPA_income!I44</f>
        <v>103070.867991023</v>
      </c>
      <c r="G51" s="67" t="n">
        <f aca="false">E51-F51*0.7</f>
        <v>21056518.9881116</v>
      </c>
      <c r="H51" s="67"/>
      <c r="I51" s="67"/>
      <c r="J51" s="67" t="n">
        <f aca="false">G51*3.8235866717</f>
        <v>80511425.3553417</v>
      </c>
      <c r="K51" s="9"/>
      <c r="L51" s="67"/>
      <c r="M51" s="67" t="n">
        <f aca="false">F51*2.511711692</f>
        <v>258884.304237641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central_SIPA_income!B45</f>
        <v>24530129.3643687</v>
      </c>
      <c r="F52" s="163" t="n">
        <f aca="false">central_SIPA_income!I45</f>
        <v>101428.405653179</v>
      </c>
      <c r="G52" s="67" t="n">
        <f aca="false">E52-F52*0.7</f>
        <v>24459129.4804114</v>
      </c>
      <c r="H52" s="67"/>
      <c r="I52" s="67"/>
      <c r="J52" s="67" t="n">
        <f aca="false">G52*3.8235866717</f>
        <v>93521601.4826857</v>
      </c>
      <c r="K52" s="9"/>
      <c r="L52" s="67"/>
      <c r="M52" s="67" t="n">
        <f aca="false">F52*2.511711692</f>
        <v>254758.912380008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central_SIPA_income!B46</f>
        <v>21260447.3848468</v>
      </c>
      <c r="F53" s="161" t="n">
        <f aca="false">central_SIPA_income!I46</f>
        <v>105941.952384711</v>
      </c>
      <c r="G53" s="8" t="n">
        <f aca="false">E53-F53*0.7</f>
        <v>21186288.0181775</v>
      </c>
      <c r="H53" s="8"/>
      <c r="I53" s="8"/>
      <c r="J53" s="8" t="n">
        <f aca="false">G53*3.8235866717</f>
        <v>81007608.4891008</v>
      </c>
      <c r="K53" s="6"/>
      <c r="L53" s="8"/>
      <c r="M53" s="8" t="n">
        <f aca="false">F53*2.511711692</f>
        <v>266095.640477986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central_SIPA_income!B47</f>
        <v>24782685.2324685</v>
      </c>
      <c r="F54" s="163" t="n">
        <f aca="false">central_SIPA_income!I47</f>
        <v>107783.798152348</v>
      </c>
      <c r="G54" s="67" t="n">
        <f aca="false">E54-F54*0.7</f>
        <v>24707236.5737619</v>
      </c>
      <c r="H54" s="67"/>
      <c r="I54" s="67"/>
      <c r="J54" s="67" t="n">
        <f aca="false">G54*3.8235866717</f>
        <v>94470260.4579747</v>
      </c>
      <c r="K54" s="9"/>
      <c r="L54" s="67"/>
      <c r="M54" s="67" t="n">
        <f aca="false">F54*2.511711692</f>
        <v>270721.826027421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central_SIPA_income!B48</f>
        <v>21894848.5155754</v>
      </c>
      <c r="F55" s="163" t="n">
        <f aca="false">central_SIPA_income!I48</f>
        <v>106795.792607074</v>
      </c>
      <c r="G55" s="67" t="n">
        <f aca="false">E55-F55*0.7</f>
        <v>21820091.4607505</v>
      </c>
      <c r="H55" s="67"/>
      <c r="I55" s="67"/>
      <c r="J55" s="67" t="n">
        <f aca="false">G55*3.8235866717</f>
        <v>83431010.8846004</v>
      </c>
      <c r="K55" s="9"/>
      <c r="L55" s="67"/>
      <c r="M55" s="67" t="n">
        <f aca="false">F55*2.511711692</f>
        <v>268240.240947594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central_SIPA_income!B49</f>
        <v>25587753.5319937</v>
      </c>
      <c r="F56" s="163" t="n">
        <f aca="false">central_SIPA_income!I49</f>
        <v>109568.168415144</v>
      </c>
      <c r="G56" s="67" t="n">
        <f aca="false">E56-F56*0.7</f>
        <v>25511055.8141031</v>
      </c>
      <c r="H56" s="67"/>
      <c r="I56" s="67"/>
      <c r="J56" s="67" t="n">
        <f aca="false">G56*3.8235866717</f>
        <v>97543732.9917995</v>
      </c>
      <c r="K56" s="9"/>
      <c r="L56" s="67"/>
      <c r="M56" s="67" t="n">
        <f aca="false">F56*2.511711692</f>
        <v>275203.649679341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central_SIPA_income!B50</f>
        <v>22154773.6573952</v>
      </c>
      <c r="F57" s="161" t="n">
        <f aca="false">central_SIPA_income!I50</f>
        <v>108872.348431567</v>
      </c>
      <c r="G57" s="8" t="n">
        <f aca="false">E57-F57*0.7</f>
        <v>22078563.0134931</v>
      </c>
      <c r="H57" s="8"/>
      <c r="I57" s="8"/>
      <c r="J57" s="8" t="n">
        <f aca="false">G57*3.8235866717</f>
        <v>84419299.268681</v>
      </c>
      <c r="K57" s="6"/>
      <c r="L57" s="8"/>
      <c r="M57" s="8" t="n">
        <f aca="false">F57*2.511711692</f>
        <v>273455.950491065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central_SIPA_income!B51</f>
        <v>25782381.7680093</v>
      </c>
      <c r="F58" s="163" t="n">
        <f aca="false">central_SIPA_income!I51</f>
        <v>109961.899194401</v>
      </c>
      <c r="G58" s="67" t="n">
        <f aca="false">E58-F58*0.7</f>
        <v>25705408.4385732</v>
      </c>
      <c r="H58" s="67"/>
      <c r="I58" s="67"/>
      <c r="J58" s="67" t="n">
        <f aca="false">G58*3.8235866717</f>
        <v>98286857.0963331</v>
      </c>
      <c r="K58" s="9"/>
      <c r="L58" s="67"/>
      <c r="M58" s="67" t="n">
        <f aca="false">F58*2.511711692</f>
        <v>276192.587881102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central_SIPA_income!B52</f>
        <v>22641668.6001684</v>
      </c>
      <c r="F59" s="163" t="n">
        <f aca="false">central_SIPA_income!I52</f>
        <v>113737.62443203</v>
      </c>
      <c r="G59" s="67" t="n">
        <f aca="false">E59-F59*0.7</f>
        <v>22562052.263066</v>
      </c>
      <c r="H59" s="67"/>
      <c r="I59" s="67"/>
      <c r="J59" s="67" t="n">
        <f aca="false">G59*3.8235866717</f>
        <v>86267962.3192578</v>
      </c>
      <c r="K59" s="9"/>
      <c r="L59" s="67"/>
      <c r="M59" s="67" t="n">
        <f aca="false">F59*2.511711692</f>
        <v>285676.121106235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central_SIPA_income!B53</f>
        <v>26413153.8325439</v>
      </c>
      <c r="F60" s="163" t="n">
        <f aca="false">central_SIPA_income!I53</f>
        <v>110982.571818457</v>
      </c>
      <c r="G60" s="67" t="n">
        <f aca="false">E60-F60*0.7</f>
        <v>26335466.032271</v>
      </c>
      <c r="H60" s="67"/>
      <c r="I60" s="67"/>
      <c r="J60" s="67" t="n">
        <f aca="false">G60*3.8235866717</f>
        <v>100695936.913999</v>
      </c>
      <c r="K60" s="9"/>
      <c r="L60" s="67"/>
      <c r="M60" s="67" t="n">
        <f aca="false">F60*2.511711692</f>
        <v>278756.223244647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central_SIPA_income!B54</f>
        <v>23067400.2262919</v>
      </c>
      <c r="F61" s="161" t="n">
        <f aca="false">central_SIPA_income!I54</f>
        <v>113611.549245521</v>
      </c>
      <c r="G61" s="8" t="n">
        <f aca="false">E61-F61*0.7</f>
        <v>22987872.14182</v>
      </c>
      <c r="H61" s="8"/>
      <c r="I61" s="8"/>
      <c r="J61" s="8" t="n">
        <f aca="false">G61*3.8235866717</f>
        <v>87896121.5322068</v>
      </c>
      <c r="K61" s="6"/>
      <c r="L61" s="8"/>
      <c r="M61" s="8" t="n">
        <f aca="false">F61*2.511711692</f>
        <v>285359.456586208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central_SIPA_income!B55</f>
        <v>26905332.460448</v>
      </c>
      <c r="F62" s="163" t="n">
        <f aca="false">central_SIPA_income!I55</f>
        <v>109730.82837862</v>
      </c>
      <c r="G62" s="67" t="n">
        <f aca="false">E62-F62*0.7</f>
        <v>26828520.880583</v>
      </c>
      <c r="H62" s="67"/>
      <c r="I62" s="67"/>
      <c r="J62" s="67" t="n">
        <f aca="false">G62*3.8235866717</f>
        <v>102581174.860422</v>
      </c>
      <c r="K62" s="9"/>
      <c r="L62" s="67"/>
      <c r="M62" s="67" t="n">
        <f aca="false">F62*2.511711692</f>
        <v>275612.204611426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central_SIPA_income!B56</f>
        <v>23494512.5863785</v>
      </c>
      <c r="F63" s="163" t="n">
        <f aca="false">central_SIPA_income!I56</f>
        <v>114333.085983421</v>
      </c>
      <c r="G63" s="67" t="n">
        <f aca="false">E63-F63*0.7</f>
        <v>23414479.4261902</v>
      </c>
      <c r="H63" s="67"/>
      <c r="I63" s="67"/>
      <c r="J63" s="67" t="n">
        <f aca="false">G63*3.8235866717</f>
        <v>89527291.4587745</v>
      </c>
      <c r="K63" s="9"/>
      <c r="L63" s="67"/>
      <c r="M63" s="67" t="n">
        <f aca="false">F63*2.511711692</f>
        <v>287171.748846999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central_SIPA_income!B57</f>
        <v>27203449.3231427</v>
      </c>
      <c r="F64" s="163" t="n">
        <f aca="false">central_SIPA_income!I57</f>
        <v>111980.654115286</v>
      </c>
      <c r="G64" s="67" t="n">
        <f aca="false">E64-F64*0.7</f>
        <v>27125062.865262</v>
      </c>
      <c r="H64" s="67"/>
      <c r="I64" s="67"/>
      <c r="J64" s="67" t="n">
        <f aca="false">G64*3.8235866717</f>
        <v>103715028.84064</v>
      </c>
      <c r="K64" s="9"/>
      <c r="L64" s="67"/>
      <c r="M64" s="67" t="n">
        <f aca="false">F64*2.511711692</f>
        <v>281263.118219172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central_SIPA_income!B58</f>
        <v>23758181.3062636</v>
      </c>
      <c r="F65" s="161" t="n">
        <f aca="false">central_SIPA_income!I58</f>
        <v>114986.460342333</v>
      </c>
      <c r="G65" s="8" t="n">
        <f aca="false">E65-F65*0.7</f>
        <v>23677690.784024</v>
      </c>
      <c r="H65" s="8"/>
      <c r="I65" s="8"/>
      <c r="J65" s="8" t="n">
        <f aca="false">G65*3.8235866717</f>
        <v>90533702.8984282</v>
      </c>
      <c r="K65" s="6"/>
      <c r="L65" s="8"/>
      <c r="M65" s="8" t="n">
        <f aca="false">F65*2.511711692</f>
        <v>288812.836863533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central_SIPA_income!B59</f>
        <v>27479416.4435527</v>
      </c>
      <c r="F66" s="163" t="n">
        <f aca="false">central_SIPA_income!I59</f>
        <v>113058.851393547</v>
      </c>
      <c r="G66" s="67" t="n">
        <f aca="false">E66-F66*0.7</f>
        <v>27400275.2475773</v>
      </c>
      <c r="H66" s="67"/>
      <c r="I66" s="67"/>
      <c r="J66" s="67" t="n">
        <f aca="false">G66*3.8235866717</f>
        <v>104767327.237548</v>
      </c>
      <c r="K66" s="9"/>
      <c r="L66" s="67"/>
      <c r="M66" s="67" t="n">
        <f aca="false">F66*2.511711692</f>
        <v>283971.238929263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central_SIPA_income!B60</f>
        <v>24098077.8538507</v>
      </c>
      <c r="F67" s="163" t="n">
        <f aca="false">central_SIPA_income!I60</f>
        <v>114658.522414156</v>
      </c>
      <c r="G67" s="67" t="n">
        <f aca="false">E67-F67*0.7</f>
        <v>24017816.8881608</v>
      </c>
      <c r="H67" s="67"/>
      <c r="I67" s="67"/>
      <c r="J67" s="67" t="n">
        <f aca="false">G67*3.8235866717</f>
        <v>91834204.5369027</v>
      </c>
      <c r="K67" s="9"/>
      <c r="L67" s="67"/>
      <c r="M67" s="67" t="n">
        <f aca="false">F67*2.511711692</f>
        <v>287989.151335079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central_SIPA_income!B61</f>
        <v>28037485.2100564</v>
      </c>
      <c r="F68" s="163" t="n">
        <f aca="false">central_SIPA_income!I61</f>
        <v>113476.795430447</v>
      </c>
      <c r="G68" s="67" t="n">
        <f aca="false">E68-F68*0.7</f>
        <v>27958051.4532551</v>
      </c>
      <c r="H68" s="67"/>
      <c r="I68" s="67"/>
      <c r="J68" s="67" t="n">
        <f aca="false">G68*3.8235866717</f>
        <v>106900032.903369</v>
      </c>
      <c r="K68" s="9"/>
      <c r="L68" s="67"/>
      <c r="M68" s="67" t="n">
        <f aca="false">F68*2.511711692</f>
        <v>285020.993853346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central_SIPA_income!B62</f>
        <v>24874732.2711675</v>
      </c>
      <c r="F69" s="161" t="n">
        <f aca="false">central_SIPA_income!I62</f>
        <v>110989.505295692</v>
      </c>
      <c r="G69" s="8" t="n">
        <f aca="false">E69-F69*0.7</f>
        <v>24797039.6174605</v>
      </c>
      <c r="H69" s="8"/>
      <c r="I69" s="8"/>
      <c r="J69" s="8" t="n">
        <f aca="false">G69*3.8235866717</f>
        <v>94813630.1789389</v>
      </c>
      <c r="K69" s="6"/>
      <c r="L69" s="8"/>
      <c r="M69" s="8" t="n">
        <f aca="false">F69*2.511711692</f>
        <v>278773.638140485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central_SIPA_income!B63</f>
        <v>28545400.5635711</v>
      </c>
      <c r="F70" s="163" t="n">
        <f aca="false">central_SIPA_income!I63</f>
        <v>114656.54810112</v>
      </c>
      <c r="G70" s="67" t="n">
        <f aca="false">E70-F70*0.7</f>
        <v>28465140.9799003</v>
      </c>
      <c r="H70" s="67"/>
      <c r="I70" s="67"/>
      <c r="J70" s="67" t="n">
        <f aca="false">G70*3.8235866717</f>
        <v>108838933.658808</v>
      </c>
      <c r="K70" s="9"/>
      <c r="L70" s="67"/>
      <c r="M70" s="67" t="n">
        <f aca="false">F70*2.511711692</f>
        <v>287984.192429943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central_SIPA_income!B64</f>
        <v>24794205.5737983</v>
      </c>
      <c r="F71" s="163" t="n">
        <f aca="false">central_SIPA_income!I64</f>
        <v>114370.212784196</v>
      </c>
      <c r="G71" s="67" t="n">
        <f aca="false">E71-F71*0.7</f>
        <v>24714146.4248494</v>
      </c>
      <c r="H71" s="67"/>
      <c r="I71" s="67"/>
      <c r="J71" s="67" t="n">
        <f aca="false">G71*3.8235866717</f>
        <v>94496680.8724963</v>
      </c>
      <c r="K71" s="9"/>
      <c r="L71" s="67"/>
      <c r="M71" s="67" t="n">
        <f aca="false">F71*2.511711692</f>
        <v>287265.000666592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central_SIPA_income!B65</f>
        <v>28618017.6599049</v>
      </c>
      <c r="F72" s="163" t="n">
        <f aca="false">central_SIPA_income!I65</f>
        <v>115899.205682498</v>
      </c>
      <c r="G72" s="67" t="n">
        <f aca="false">E72-F72*0.7</f>
        <v>28536888.2159272</v>
      </c>
      <c r="H72" s="67"/>
      <c r="I72" s="67"/>
      <c r="J72" s="67" t="n">
        <f aca="false">G72*3.8235866717</f>
        <v>109113265.434212</v>
      </c>
      <c r="K72" s="9"/>
      <c r="L72" s="67"/>
      <c r="M72" s="67" t="n">
        <f aca="false">F72*2.511711692</f>
        <v>291105.390006244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central_SIPA_income!B66</f>
        <v>25166960.9975761</v>
      </c>
      <c r="F73" s="161" t="n">
        <f aca="false">central_SIPA_income!I66</f>
        <v>119810.123795037</v>
      </c>
      <c r="G73" s="8" t="n">
        <f aca="false">E73-F73*0.7</f>
        <v>25083093.9109196</v>
      </c>
      <c r="H73" s="8"/>
      <c r="I73" s="8"/>
      <c r="J73" s="8" t="n">
        <f aca="false">G73*3.8235866717</f>
        <v>95907383.5627917</v>
      </c>
      <c r="K73" s="6"/>
      <c r="L73" s="8"/>
      <c r="M73" s="8" t="n">
        <f aca="false">F73*2.511711692</f>
        <v>300928.488755962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central_SIPA_income!B67</f>
        <v>29179614.1138285</v>
      </c>
      <c r="F74" s="163" t="n">
        <f aca="false">central_SIPA_income!I67</f>
        <v>114711.740485611</v>
      </c>
      <c r="G74" s="67" t="n">
        <f aca="false">E74-F74*0.7</f>
        <v>29099315.8954886</v>
      </c>
      <c r="H74" s="67"/>
      <c r="I74" s="67"/>
      <c r="J74" s="67" t="n">
        <f aca="false">G74*3.8235866717</f>
        <v>111263756.413578</v>
      </c>
      <c r="K74" s="9"/>
      <c r="L74" s="67"/>
      <c r="M74" s="67" t="n">
        <f aca="false">F74*2.511711692</f>
        <v>288122.819787378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central_SIPA_income!B68</f>
        <v>25532885.6285589</v>
      </c>
      <c r="F75" s="163" t="n">
        <f aca="false">central_SIPA_income!I68</f>
        <v>118440.904163802</v>
      </c>
      <c r="G75" s="67" t="n">
        <f aca="false">E75-F75*0.7</f>
        <v>25449976.9956442</v>
      </c>
      <c r="H75" s="67"/>
      <c r="I75" s="67"/>
      <c r="J75" s="67" t="n">
        <f aca="false">G75*3.8235866717</f>
        <v>97310192.8356169</v>
      </c>
      <c r="K75" s="9"/>
      <c r="L75" s="67"/>
      <c r="M75" s="67" t="n">
        <f aca="false">F75*2.511711692</f>
        <v>297489.403799272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central_SIPA_income!B69</f>
        <v>29730763.3675062</v>
      </c>
      <c r="F76" s="163" t="n">
        <f aca="false">central_SIPA_income!I69</f>
        <v>118161.409439781</v>
      </c>
      <c r="G76" s="67" t="n">
        <f aca="false">E76-F76*0.7</f>
        <v>29648050.3808984</v>
      </c>
      <c r="H76" s="67"/>
      <c r="I76" s="67"/>
      <c r="J76" s="67" t="n">
        <f aca="false">G76*3.8235866717</f>
        <v>113361890.278293</v>
      </c>
      <c r="K76" s="9"/>
      <c r="L76" s="67"/>
      <c r="M76" s="67" t="n">
        <f aca="false">F76*2.511711692</f>
        <v>296787.393633098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central_SIPA_income!B70</f>
        <v>25942535.2458625</v>
      </c>
      <c r="F77" s="161" t="n">
        <f aca="false">central_SIPA_income!I70</f>
        <v>117091.65451395</v>
      </c>
      <c r="G77" s="8" t="n">
        <f aca="false">E77-F77*0.7</f>
        <v>25860571.0877027</v>
      </c>
      <c r="H77" s="8"/>
      <c r="I77" s="8"/>
      <c r="J77" s="8" t="n">
        <f aca="false">G77*3.8235866717</f>
        <v>98880134.9334906</v>
      </c>
      <c r="K77" s="6"/>
      <c r="L77" s="8"/>
      <c r="M77" s="8" t="n">
        <f aca="false">F77*2.511711692</f>
        <v>294100.477678312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central_SIPA_income!B71</f>
        <v>30124231.635233</v>
      </c>
      <c r="F78" s="163" t="n">
        <f aca="false">central_SIPA_income!I71</f>
        <v>117770.557240654</v>
      </c>
      <c r="G78" s="67" t="n">
        <f aca="false">E78-F78*0.7</f>
        <v>30041792.2451645</v>
      </c>
      <c r="H78" s="67"/>
      <c r="I78" s="67"/>
      <c r="J78" s="67" t="n">
        <f aca="false">G78*3.8235866717</f>
        <v>114867396.422591</v>
      </c>
      <c r="K78" s="9"/>
      <c r="L78" s="67"/>
      <c r="M78" s="67" t="n">
        <f aca="false">F78*2.511711692</f>
        <v>295805.685594706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central_SIPA_income!B72</f>
        <v>26130960.7030772</v>
      </c>
      <c r="F79" s="163" t="n">
        <f aca="false">central_SIPA_income!I72</f>
        <v>119922.09656217</v>
      </c>
      <c r="G79" s="67" t="n">
        <f aca="false">E79-F79*0.7</f>
        <v>26047015.2354837</v>
      </c>
      <c r="H79" s="67"/>
      <c r="I79" s="67"/>
      <c r="J79" s="67" t="n">
        <f aca="false">G79*3.8235866717</f>
        <v>99593020.2919622</v>
      </c>
      <c r="K79" s="9"/>
      <c r="L79" s="67"/>
      <c r="M79" s="67" t="n">
        <f aca="false">F79*2.511711692</f>
        <v>301209.732064356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central_SIPA_income!B73</f>
        <v>30174414.932256</v>
      </c>
      <c r="F80" s="163" t="n">
        <f aca="false">central_SIPA_income!I73</f>
        <v>119960.471013505</v>
      </c>
      <c r="G80" s="67" t="n">
        <f aca="false">E80-F80*0.7</f>
        <v>30090442.6025466</v>
      </c>
      <c r="H80" s="67"/>
      <c r="I80" s="67"/>
      <c r="J80" s="67" t="n">
        <f aca="false">G80*3.8235866717</f>
        <v>115053415.280651</v>
      </c>
      <c r="K80" s="9"/>
      <c r="L80" s="67"/>
      <c r="M80" s="67" t="n">
        <f aca="false">F80*2.511711692</f>
        <v>301306.117622448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central_SIPA_income!B74</f>
        <v>26329085.2316793</v>
      </c>
      <c r="F81" s="161" t="n">
        <f aca="false">central_SIPA_income!I74</f>
        <v>118090.561989888</v>
      </c>
      <c r="G81" s="8" t="n">
        <f aca="false">E81-F81*0.7</f>
        <v>26246421.8382864</v>
      </c>
      <c r="H81" s="8"/>
      <c r="I81" s="8"/>
      <c r="J81" s="8" t="n">
        <f aca="false">G81*3.8235866717</f>
        <v>100355468.720688</v>
      </c>
      <c r="K81" s="6"/>
      <c r="L81" s="8"/>
      <c r="M81" s="8" t="n">
        <f aca="false">F81*2.511711692</f>
        <v>296609.445264852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central_SIPA_income!B75</f>
        <v>30407134.3354192</v>
      </c>
      <c r="F82" s="163" t="n">
        <f aca="false">central_SIPA_income!I75</f>
        <v>116441.088168605</v>
      </c>
      <c r="G82" s="67" t="n">
        <f aca="false">E82-F82*0.7</f>
        <v>30325625.5737011</v>
      </c>
      <c r="H82" s="67"/>
      <c r="I82" s="67"/>
      <c r="J82" s="67" t="n">
        <f aca="false">G82*3.8235866717</f>
        <v>115952657.754568</v>
      </c>
      <c r="K82" s="9"/>
      <c r="L82" s="67"/>
      <c r="M82" s="67" t="n">
        <f aca="false">F82*2.511711692</f>
        <v>292466.442582287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central_SIPA_income!B76</f>
        <v>26519828.3173272</v>
      </c>
      <c r="F83" s="163" t="n">
        <f aca="false">central_SIPA_income!I76</f>
        <v>115483.518995053</v>
      </c>
      <c r="G83" s="67" t="n">
        <f aca="false">E83-F83*0.7</f>
        <v>26438989.8540307</v>
      </c>
      <c r="H83" s="67"/>
      <c r="I83" s="67"/>
      <c r="J83" s="67" t="n">
        <f aca="false">G83*3.8235866717</f>
        <v>101091769.219083</v>
      </c>
      <c r="K83" s="9"/>
      <c r="L83" s="67"/>
      <c r="M83" s="67" t="n">
        <f aca="false">F83*2.511711692</f>
        <v>290061.304893179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central_SIPA_income!B77</f>
        <v>30835760.2739043</v>
      </c>
      <c r="F84" s="163" t="n">
        <f aca="false">central_SIPA_income!I77</f>
        <v>118326.063532263</v>
      </c>
      <c r="G84" s="67" t="n">
        <f aca="false">E84-F84*0.7</f>
        <v>30752932.0294317</v>
      </c>
      <c r="H84" s="67"/>
      <c r="I84" s="67"/>
      <c r="J84" s="67" t="n">
        <f aca="false">G84*3.8235866717</f>
        <v>117586501.023431</v>
      </c>
      <c r="K84" s="9"/>
      <c r="L84" s="67"/>
      <c r="M84" s="67" t="n">
        <f aca="false">F84*2.511711692</f>
        <v>297200.957242319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central_SIPA_income!B78</f>
        <v>27015037.1818152</v>
      </c>
      <c r="F85" s="161" t="n">
        <f aca="false">central_SIPA_income!I78</f>
        <v>115978.319432724</v>
      </c>
      <c r="G85" s="8" t="n">
        <f aca="false">E85-F85*0.7</f>
        <v>26933852.3582123</v>
      </c>
      <c r="H85" s="8"/>
      <c r="I85" s="8"/>
      <c r="J85" s="8" t="n">
        <f aca="false">G85*3.8235866717</f>
        <v>102983918.894396</v>
      </c>
      <c r="K85" s="6"/>
      <c r="L85" s="8"/>
      <c r="M85" s="8" t="n">
        <f aca="false">F85*2.511711692</f>
        <v>291304.100937684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central_SIPA_income!B79</f>
        <v>31151348.7005364</v>
      </c>
      <c r="F86" s="163" t="n">
        <f aca="false">central_SIPA_income!I79</f>
        <v>119003.420525889</v>
      </c>
      <c r="G86" s="67" t="n">
        <f aca="false">E86-F86*0.7</f>
        <v>31068046.3061683</v>
      </c>
      <c r="H86" s="67"/>
      <c r="I86" s="67"/>
      <c r="J86" s="67" t="n">
        <f aca="false">G86*3.8235866717</f>
        <v>118791367.772023</v>
      </c>
      <c r="K86" s="9"/>
      <c r="L86" s="67"/>
      <c r="M86" s="67" t="n">
        <f aca="false">F86*2.511711692</f>
        <v>298902.282722867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central_SIPA_income!B80</f>
        <v>27270611.1011206</v>
      </c>
      <c r="F87" s="163" t="n">
        <f aca="false">central_SIPA_income!I80</f>
        <v>120131.378501565</v>
      </c>
      <c r="G87" s="67" t="n">
        <f aca="false">E87-F87*0.7</f>
        <v>27186519.1361695</v>
      </c>
      <c r="H87" s="67"/>
      <c r="I87" s="67"/>
      <c r="J87" s="67" t="n">
        <f aca="false">G87*3.8235866717</f>
        <v>103950012.218975</v>
      </c>
      <c r="K87" s="9"/>
      <c r="L87" s="67"/>
      <c r="M87" s="67" t="n">
        <f aca="false">F87*2.511711692</f>
        <v>301735.387958458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central_SIPA_income!B81</f>
        <v>31579390.5154518</v>
      </c>
      <c r="F88" s="163" t="n">
        <f aca="false">central_SIPA_income!I81</f>
        <v>120351.382889962</v>
      </c>
      <c r="G88" s="67" t="n">
        <f aca="false">E88-F88*0.7</f>
        <v>31495144.5474288</v>
      </c>
      <c r="H88" s="67"/>
      <c r="I88" s="67"/>
      <c r="J88" s="67" t="n">
        <f aca="false">G88*3.8235866717</f>
        <v>120424414.914814</v>
      </c>
      <c r="K88" s="9"/>
      <c r="L88" s="67"/>
      <c r="M88" s="67" t="n">
        <f aca="false">F88*2.511711692</f>
        <v>302287.975553087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central_SIPA_income!B82</f>
        <v>27803799.1190444</v>
      </c>
      <c r="F89" s="161" t="n">
        <f aca="false">central_SIPA_income!I82</f>
        <v>121205.430344351</v>
      </c>
      <c r="G89" s="8" t="n">
        <f aca="false">E89-F89*0.7</f>
        <v>27718955.3178034</v>
      </c>
      <c r="H89" s="8"/>
      <c r="I89" s="8"/>
      <c r="J89" s="8" t="n">
        <f aca="false">G89*3.8235866717</f>
        <v>105985828.106601</v>
      </c>
      <c r="K89" s="6"/>
      <c r="L89" s="8"/>
      <c r="M89" s="8" t="n">
        <f aca="false">F89*2.511711692</f>
        <v>304433.096529797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central_SIPA_income!B83</f>
        <v>32014118.9691319</v>
      </c>
      <c r="F90" s="163" t="n">
        <f aca="false">central_SIPA_income!I83</f>
        <v>118578.084176316</v>
      </c>
      <c r="G90" s="67" t="n">
        <f aca="false">E90-F90*0.7</f>
        <v>31931114.3102085</v>
      </c>
      <c r="H90" s="67"/>
      <c r="I90" s="67"/>
      <c r="J90" s="67" t="n">
        <f aca="false">G90*3.8235866717</f>
        <v>122091383.089042</v>
      </c>
      <c r="K90" s="9"/>
      <c r="L90" s="67"/>
      <c r="M90" s="67" t="n">
        <f aca="false">F90*2.511711692</f>
        <v>297833.960440614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central_SIPA_income!B84</f>
        <v>28199419.0932399</v>
      </c>
      <c r="F91" s="163" t="n">
        <f aca="false">central_SIPA_income!I84</f>
        <v>118243.755244992</v>
      </c>
      <c r="G91" s="67" t="n">
        <f aca="false">E91-F91*0.7</f>
        <v>28116648.4645684</v>
      </c>
      <c r="H91" s="67"/>
      <c r="I91" s="67"/>
      <c r="J91" s="67" t="n">
        <f aca="false">G91*3.8235866717</f>
        <v>107506442.321998</v>
      </c>
      <c r="K91" s="9"/>
      <c r="L91" s="67"/>
      <c r="M91" s="67" t="n">
        <f aca="false">F91*2.511711692</f>
        <v>296994.222554833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central_SIPA_income!B85</f>
        <v>32481072.3385896</v>
      </c>
      <c r="F92" s="163" t="n">
        <f aca="false">central_SIPA_income!I85</f>
        <v>119842.846271575</v>
      </c>
      <c r="G92" s="67" t="n">
        <f aca="false">E92-F92*0.7</f>
        <v>32397182.3461995</v>
      </c>
      <c r="H92" s="67"/>
      <c r="I92" s="67"/>
      <c r="J92" s="67" t="n">
        <f aca="false">G92*3.8235866717</f>
        <v>123873434.619563</v>
      </c>
      <c r="K92" s="9"/>
      <c r="L92" s="67"/>
      <c r="M92" s="67" t="n">
        <f aca="false">F92*2.511711692</f>
        <v>301010.678182873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central_SIPA_income!B86</f>
        <v>28659904.240408</v>
      </c>
      <c r="F93" s="161" t="n">
        <f aca="false">central_SIPA_income!I86</f>
        <v>119508.057318623</v>
      </c>
      <c r="G93" s="8" t="n">
        <f aca="false">E93-F93*0.7</f>
        <v>28576248.6002849</v>
      </c>
      <c r="H93" s="8"/>
      <c r="I93" s="8"/>
      <c r="J93" s="8" t="n">
        <f aca="false">G93*3.8235866717</f>
        <v>109263763.275235</v>
      </c>
      <c r="K93" s="6"/>
      <c r="L93" s="8"/>
      <c r="M93" s="8" t="n">
        <f aca="false">F93*2.511711692</f>
        <v>300169.784855392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central_SIPA_income!B87</f>
        <v>33050024.7465359</v>
      </c>
      <c r="F94" s="163" t="n">
        <f aca="false">central_SIPA_income!I87</f>
        <v>120219.965425135</v>
      </c>
      <c r="G94" s="67" t="n">
        <f aca="false">E94-F94*0.7</f>
        <v>32965870.7707383</v>
      </c>
      <c r="H94" s="67"/>
      <c r="I94" s="67"/>
      <c r="J94" s="67" t="n">
        <f aca="false">G94*3.8235866717</f>
        <v>126047864.09998</v>
      </c>
      <c r="K94" s="9"/>
      <c r="L94" s="67"/>
      <c r="M94" s="67" t="n">
        <f aca="false">F94*2.511711692</f>
        <v>301957.892770148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central_SIPA_income!B88</f>
        <v>28886468.2588651</v>
      </c>
      <c r="F95" s="163" t="n">
        <f aca="false">central_SIPA_income!I88</f>
        <v>118388.522384702</v>
      </c>
      <c r="G95" s="67" t="n">
        <f aca="false">E95-F95*0.7</f>
        <v>28803596.2931958</v>
      </c>
      <c r="H95" s="67"/>
      <c r="I95" s="67"/>
      <c r="J95" s="67" t="n">
        <f aca="false">G95*3.8235866717</f>
        <v>110133046.883691</v>
      </c>
      <c r="K95" s="9"/>
      <c r="L95" s="67"/>
      <c r="M95" s="67" t="n">
        <f aca="false">F95*2.511711692</f>
        <v>297357.835872261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central_SIPA_income!B89</f>
        <v>33461903.3283623</v>
      </c>
      <c r="F96" s="163" t="n">
        <f aca="false">central_SIPA_income!I89</f>
        <v>120757.573577598</v>
      </c>
      <c r="G96" s="67" t="n">
        <f aca="false">E96-F96*0.7</f>
        <v>33377373.026858</v>
      </c>
      <c r="H96" s="67"/>
      <c r="I96" s="67"/>
      <c r="J96" s="67" t="n">
        <f aca="false">G96*3.8235866717</f>
        <v>127621278.641853</v>
      </c>
      <c r="K96" s="9"/>
      <c r="L96" s="67"/>
      <c r="M96" s="67" t="n">
        <f aca="false">F96*2.511711692</f>
        <v>303308.209452403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central_SIPA_income!B90</f>
        <v>28948453.1806001</v>
      </c>
      <c r="F97" s="161" t="n">
        <f aca="false">central_SIPA_income!I90</f>
        <v>125731.991335858</v>
      </c>
      <c r="G97" s="8" t="n">
        <f aca="false">E97-F97*0.7</f>
        <v>28860440.786665</v>
      </c>
      <c r="H97" s="8"/>
      <c r="I97" s="8"/>
      <c r="J97" s="8" t="n">
        <f aca="false">G97*3.8235866717</f>
        <v>110350396.731279</v>
      </c>
      <c r="K97" s="6"/>
      <c r="L97" s="8"/>
      <c r="M97" s="8" t="n">
        <f aca="false">F97*2.511711692</f>
        <v>315802.512696717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central_SIPA_income!B91</f>
        <v>33404482.6735905</v>
      </c>
      <c r="F98" s="163" t="n">
        <f aca="false">central_SIPA_income!I91</f>
        <v>125806.200661428</v>
      </c>
      <c r="G98" s="67" t="n">
        <f aca="false">E98-F98*0.7</f>
        <v>33316418.3331275</v>
      </c>
      <c r="H98" s="67"/>
      <c r="I98" s="67"/>
      <c r="J98" s="67" t="n">
        <f aca="false">G98*3.8235866717</f>
        <v>127388213.087328</v>
      </c>
      <c r="K98" s="9"/>
      <c r="L98" s="67"/>
      <c r="M98" s="67" t="n">
        <f aca="false">F98*2.511711692</f>
        <v>315988.905127407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central_SIPA_income!B92</f>
        <v>29397256.6385664</v>
      </c>
      <c r="F99" s="163" t="n">
        <f aca="false">central_SIPA_income!I92</f>
        <v>125912.850115153</v>
      </c>
      <c r="G99" s="67" t="n">
        <f aca="false">E99-F99*0.7</f>
        <v>29309117.6434858</v>
      </c>
      <c r="H99" s="67"/>
      <c r="I99" s="67"/>
      <c r="J99" s="67" t="n">
        <f aca="false">G99*3.8235866717</f>
        <v>112065951.58092</v>
      </c>
      <c r="K99" s="9"/>
      <c r="L99" s="67"/>
      <c r="M99" s="67" t="n">
        <f aca="false">F99*2.511711692</f>
        <v>316256.777807272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central_SIPA_income!B93</f>
        <v>34160931.6645728</v>
      </c>
      <c r="F100" s="163" t="n">
        <f aca="false">central_SIPA_income!I93</f>
        <v>121246.606534178</v>
      </c>
      <c r="G100" s="67" t="n">
        <f aca="false">E100-F100*0.7</f>
        <v>34076059.0399989</v>
      </c>
      <c r="H100" s="67"/>
      <c r="I100" s="67"/>
      <c r="J100" s="67" t="n">
        <f aca="false">G100*3.8235866717</f>
        <v>130292765.169402</v>
      </c>
      <c r="K100" s="9"/>
      <c r="L100" s="67"/>
      <c r="M100" s="67" t="n">
        <f aca="false">F100*2.511711692</f>
        <v>304536.519247217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central_SIPA_income!B94</f>
        <v>30015378.623128</v>
      </c>
      <c r="F101" s="161" t="n">
        <f aca="false">central_SIPA_income!I94</f>
        <v>116481.880066997</v>
      </c>
      <c r="G101" s="8" t="n">
        <f aca="false">E101-F101*0.7</f>
        <v>29933841.3070811</v>
      </c>
      <c r="H101" s="8"/>
      <c r="I101" s="8"/>
      <c r="J101" s="8" t="n">
        <f aca="false">G101*3.8235866717</f>
        <v>114454636.654538</v>
      </c>
      <c r="K101" s="6"/>
      <c r="L101" s="8"/>
      <c r="M101" s="8" t="n">
        <f aca="false">F101*2.511711692</f>
        <v>292568.900070418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central_SIPA_income!B95</f>
        <v>34456224.2723133</v>
      </c>
      <c r="F102" s="163" t="n">
        <f aca="false">central_SIPA_income!I95</f>
        <v>118991.145362722</v>
      </c>
      <c r="G102" s="67" t="n">
        <f aca="false">E102-F102*0.7</f>
        <v>34372930.4705594</v>
      </c>
      <c r="H102" s="67"/>
      <c r="I102" s="67"/>
      <c r="J102" s="67" t="n">
        <f aca="false">G102*3.8235866717</f>
        <v>131427878.814502</v>
      </c>
      <c r="K102" s="9"/>
      <c r="L102" s="67"/>
      <c r="M102" s="67" t="n">
        <f aca="false">F102*2.511711692</f>
        <v>298871.45105202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central_SIPA_income!B96</f>
        <v>29952950.0187864</v>
      </c>
      <c r="F103" s="163" t="n">
        <f aca="false">central_SIPA_income!I96</f>
        <v>121618.437073849</v>
      </c>
      <c r="G103" s="67" t="n">
        <f aca="false">E103-F103*0.7</f>
        <v>29867817.1128347</v>
      </c>
      <c r="H103" s="67"/>
      <c r="I103" s="67"/>
      <c r="J103" s="67" t="n">
        <f aca="false">G103*3.8235866717</f>
        <v>114202187.425408</v>
      </c>
      <c r="K103" s="9"/>
      <c r="L103" s="67"/>
      <c r="M103" s="67" t="n">
        <f aca="false">F103*2.511711692</f>
        <v>305470.450361152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central_SIPA_income!B97</f>
        <v>34302319.8570111</v>
      </c>
      <c r="F104" s="163" t="n">
        <f aca="false">central_SIPA_income!I97</f>
        <v>127139.712321193</v>
      </c>
      <c r="G104" s="67" t="n">
        <f aca="false">E104-F104*0.7</f>
        <v>34213322.0583863</v>
      </c>
      <c r="H104" s="67"/>
      <c r="I104" s="67"/>
      <c r="J104" s="67" t="n">
        <f aca="false">G104*3.8235866717</f>
        <v>130817602.217025</v>
      </c>
      <c r="K104" s="9"/>
      <c r="L104" s="67"/>
      <c r="M104" s="67" t="n">
        <f aca="false">F104*2.511711692</f>
        <v>319338.301954657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central_SIPA_income!B98</f>
        <v>30214558.3077133</v>
      </c>
      <c r="F105" s="161" t="n">
        <f aca="false">central_SIPA_income!I98</f>
        <v>120473.831296126</v>
      </c>
      <c r="G105" s="8" t="n">
        <f aca="false">E105-F105*0.7</f>
        <v>30130226.6258061</v>
      </c>
      <c r="H105" s="8"/>
      <c r="I105" s="8"/>
      <c r="J105" s="8" t="n">
        <f aca="false">G105*3.8235866717</f>
        <v>115205532.941733</v>
      </c>
      <c r="K105" s="6"/>
      <c r="L105" s="8"/>
      <c r="M105" s="8" t="n">
        <f aca="false">F105*2.511711692</f>
        <v>302595.530646515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central_SIPA_income!B99</f>
        <v>34755456.1463245</v>
      </c>
      <c r="F106" s="163" t="n">
        <f aca="false">central_SIPA_income!I99</f>
        <v>121617.346520335</v>
      </c>
      <c r="G106" s="67" t="n">
        <f aca="false">E106-F106*0.7</f>
        <v>34670324.0037602</v>
      </c>
      <c r="H106" s="67"/>
      <c r="I106" s="67"/>
      <c r="J106" s="67" t="n">
        <f aca="false">G106*3.8235866717</f>
        <v>132564988.764298</v>
      </c>
      <c r="K106" s="9"/>
      <c r="L106" s="67"/>
      <c r="M106" s="67" t="n">
        <f aca="false">F106*2.511711692</f>
        <v>305467.711205141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central_SIPA_income!B100</f>
        <v>30457934.3053391</v>
      </c>
      <c r="F107" s="163" t="n">
        <f aca="false">central_SIPA_income!I100</f>
        <v>121860.500613529</v>
      </c>
      <c r="G107" s="67" t="n">
        <f aca="false">E107-F107*0.7</f>
        <v>30372631.9549096</v>
      </c>
      <c r="H107" s="67"/>
      <c r="I107" s="67"/>
      <c r="J107" s="67" t="n">
        <f aca="false">G107*3.8235866717</f>
        <v>116132390.727242</v>
      </c>
      <c r="K107" s="9"/>
      <c r="L107" s="67"/>
      <c r="M107" s="67" t="n">
        <f aca="false">F107*2.511711692</f>
        <v>306078.444183973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central_SIPA_income!B101</f>
        <v>35212643.4244946</v>
      </c>
      <c r="F108" s="163" t="n">
        <f aca="false">central_SIPA_income!I101</f>
        <v>121710.447610532</v>
      </c>
      <c r="G108" s="67" t="n">
        <f aca="false">E108-F108*0.7</f>
        <v>35127446.1111672</v>
      </c>
      <c r="H108" s="67"/>
      <c r="I108" s="67"/>
      <c r="J108" s="67" t="n">
        <f aca="false">G108*3.8235866717</f>
        <v>134312834.761519</v>
      </c>
      <c r="K108" s="9"/>
      <c r="L108" s="67"/>
      <c r="M108" s="67" t="n">
        <f aca="false">F108*2.511711692</f>
        <v>305701.554301926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central_SIPA_income!B102</f>
        <v>30808473.5987081</v>
      </c>
      <c r="F109" s="161" t="n">
        <f aca="false">central_SIPA_income!I102</f>
        <v>120553.79829323</v>
      </c>
      <c r="G109" s="8" t="n">
        <f aca="false">E109-F109*0.7</f>
        <v>30724085.9399028</v>
      </c>
      <c r="H109" s="8"/>
      <c r="I109" s="8"/>
      <c r="J109" s="8" t="n">
        <f aca="false">G109*3.8235866717</f>
        <v>117476205.499978</v>
      </c>
      <c r="K109" s="6"/>
      <c r="L109" s="8"/>
      <c r="M109" s="8" t="n">
        <f aca="false">F109*2.511711692</f>
        <v>302796.384688117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central_SIPA_income!B103</f>
        <v>35892893.1249101</v>
      </c>
      <c r="F110" s="163" t="n">
        <f aca="false">central_SIPA_income!I103</f>
        <v>123284.293381667</v>
      </c>
      <c r="G110" s="67" t="n">
        <f aca="false">E110-F110*0.7</f>
        <v>35806594.1195429</v>
      </c>
      <c r="H110" s="67"/>
      <c r="I110" s="67"/>
      <c r="J110" s="67" t="n">
        <f aca="false">G110*3.8235866717</f>
        <v>136909616.034456</v>
      </c>
      <c r="K110" s="9"/>
      <c r="L110" s="67"/>
      <c r="M110" s="67" t="n">
        <f aca="false">F110*2.511711692</f>
        <v>309654.60112669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central_SIPA_income!B104</f>
        <v>30992043.4323736</v>
      </c>
      <c r="F111" s="163" t="n">
        <f aca="false">central_SIPA_income!I104</f>
        <v>129049.309350123</v>
      </c>
      <c r="G111" s="67" t="n">
        <f aca="false">E111-F111*0.7</f>
        <v>30901708.9158285</v>
      </c>
      <c r="H111" s="67"/>
      <c r="I111" s="67"/>
      <c r="J111" s="67" t="n">
        <f aca="false">G111*3.8235866717</f>
        <v>118155362.343315</v>
      </c>
      <c r="K111" s="9"/>
      <c r="L111" s="67"/>
      <c r="M111" s="67" t="n">
        <f aca="false">F111*2.511711692</f>
        <v>324134.659139229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central_SIPA_income!B105</f>
        <v>36072910.6574713</v>
      </c>
      <c r="F112" s="163" t="n">
        <f aca="false">central_SIPA_income!I105</f>
        <v>126071.728360508</v>
      </c>
      <c r="G112" s="67" t="n">
        <f aca="false">E112-F112*0.7</f>
        <v>35984660.4476189</v>
      </c>
      <c r="H112" s="67"/>
      <c r="I112" s="67"/>
      <c r="J112" s="67" t="n">
        <f aca="false">G112*3.8235866717</f>
        <v>137590468.073166</v>
      </c>
      <c r="K112" s="9"/>
      <c r="L112" s="67"/>
      <c r="M112" s="67" t="n">
        <f aca="false">F112*2.511711692</f>
        <v>316655.834153736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91" activePane="bottomRight" state="frozen"/>
      <selection pane="topLeft" activeCell="A1" activeCellId="0" sqref="A1"/>
      <selection pane="topRight" activeCell="C1" activeCellId="0" sqref="C1"/>
      <selection pane="bottomLeft" activeCell="A91" activeCellId="0" sqref="A91"/>
      <selection pane="bottomRight" activeCell="E9" activeCellId="0" sqref="E9"/>
    </sheetView>
  </sheetViews>
  <sheetFormatPr defaultColWidth="9.2265625" defaultRowHeight="12.8" zeroHeight="false" outlineLevelRow="0" outlineLevelCol="0"/>
  <cols>
    <col collapsed="false" customWidth="true" hidden="false" outlineLevel="0" max="5" min="5" style="110" width="20.48"/>
    <col collapsed="false" customWidth="true" hidden="false" outlineLevel="0" max="6" min="6" style="110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219</v>
      </c>
      <c r="F1" s="169" t="s">
        <v>220</v>
      </c>
      <c r="G1" s="168"/>
      <c r="H1" s="168"/>
      <c r="I1" s="168"/>
      <c r="J1" s="168"/>
      <c r="K1" s="168"/>
      <c r="L1" s="168"/>
      <c r="M1" s="170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</row>
    <row r="2" customFormat="false" ht="50.25" hidden="false" customHeight="true" outlineLevel="0" collapsed="false">
      <c r="A2" s="146" t="s">
        <v>221</v>
      </c>
      <c r="B2" s="146" t="s">
        <v>184</v>
      </c>
      <c r="C2" s="146" t="s">
        <v>185</v>
      </c>
      <c r="D2" s="146" t="s">
        <v>222</v>
      </c>
      <c r="E2" s="148" t="s">
        <v>223</v>
      </c>
      <c r="F2" s="148" t="s">
        <v>224</v>
      </c>
      <c r="G2" s="146" t="s">
        <v>225</v>
      </c>
      <c r="H2" s="146" t="s">
        <v>226</v>
      </c>
      <c r="I2" s="146" t="s">
        <v>227</v>
      </c>
      <c r="J2" s="146" t="s">
        <v>228</v>
      </c>
      <c r="K2" s="146" t="s">
        <v>229</v>
      </c>
      <c r="L2" s="146" t="s">
        <v>230</v>
      </c>
      <c r="M2" s="149" t="s">
        <v>231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232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159"/>
      <c r="B9" s="159" t="n">
        <v>2015</v>
      </c>
      <c r="C9" s="5" t="n">
        <v>1</v>
      </c>
      <c r="D9" s="159" t="n">
        <v>161</v>
      </c>
      <c r="E9" s="161" t="n">
        <f aca="false">low_SIPA_income!B2</f>
        <v>18000510.6188669</v>
      </c>
      <c r="F9" s="161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63" t="n">
        <f aca="false">low_SIPA_income!B3</f>
        <v>22157499.2341788</v>
      </c>
      <c r="F10" s="163" t="n">
        <f aca="false">low_SIPA_income!I3</f>
        <v>151084.142402353</v>
      </c>
      <c r="G10" s="67" t="n">
        <f aca="false">E10-F10*0.7</f>
        <v>22051740.3344971</v>
      </c>
      <c r="H10" s="67" t="s">
        <v>233</v>
      </c>
      <c r="I10" s="175" t="n">
        <f aca="false">AVERAGE(I3:I8)</f>
        <v>3.82358667172555</v>
      </c>
      <c r="J10" s="67" t="n">
        <f aca="false">G10*3.8235866717</f>
        <v>84316740.4307724</v>
      </c>
      <c r="K10" s="9" t="s">
        <v>233</v>
      </c>
      <c r="L10" s="175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63" t="n">
        <f aca="false">low_SIPA_income!B4</f>
        <v>20233959.3615849</v>
      </c>
      <c r="F11" s="163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63" t="n">
        <f aca="false">low_SIPA_income!B5</f>
        <v>23711099.340712</v>
      </c>
      <c r="F12" s="163" t="n">
        <f aca="false">low_SIPA_income!I5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9" t="s">
        <v>234</v>
      </c>
      <c r="B13" s="159" t="n">
        <v>2016</v>
      </c>
      <c r="C13" s="5" t="n">
        <v>1</v>
      </c>
      <c r="D13" s="159" t="n">
        <v>165</v>
      </c>
      <c r="E13" s="161" t="n">
        <f aca="false">low_SIPA_income!B6</f>
        <v>19318558.8094962</v>
      </c>
      <c r="F13" s="161" t="n">
        <f aca="false">low_SIPA_income!I6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low_SIPA_income!B7</f>
        <v>22035975.6793422</v>
      </c>
      <c r="F14" s="163" t="n">
        <f aca="false">low_SIPA_income!I7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low_SIPA_income!B8</f>
        <v>19225382.5714869</v>
      </c>
      <c r="F15" s="163" t="n">
        <f aca="false">low_SIPA_income!I8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low_SIPA_income!B9</f>
        <v>22564836.9054479</v>
      </c>
      <c r="F16" s="163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low_SIPA_income!B10</f>
        <v>19510720.9348717</v>
      </c>
      <c r="F17" s="161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low_SIPA_income!B11</f>
        <v>23339052.656364</v>
      </c>
      <c r="F18" s="163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low_SIPA_income!B12</f>
        <v>20676340.3358436</v>
      </c>
      <c r="F19" s="163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low_SIPA_income!B13</f>
        <v>24442783.390504</v>
      </c>
      <c r="F20" s="163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low_SIPA_income!B14</f>
        <v>19425279.3963776</v>
      </c>
      <c r="F21" s="161" t="n">
        <f aca="false">low_SIPA_income!I14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low_SIPA_income!B15</f>
        <v>22128007.929654</v>
      </c>
      <c r="F22" s="163" t="n">
        <f aca="false">low_SIPA_income!I15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low_SIPA_income!B16</f>
        <v>18144968.4047922</v>
      </c>
      <c r="F23" s="163" t="n">
        <f aca="false">low_SIPA_income!I16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low_SIPA_income!B17</f>
        <v>19836641.3035061</v>
      </c>
      <c r="F24" s="163" t="n">
        <f aca="false">low_SIPA_income!I17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low_SIPA_income!B18</f>
        <v>15838280.4823216</v>
      </c>
      <c r="F25" s="161" t="n">
        <f aca="false">low_SIPA_income!I18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low_SIPA_income!B19</f>
        <v>18778360.1188109</v>
      </c>
      <c r="F26" s="163" t="n">
        <f aca="false">low_SIPA_income!I19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low_SIPA_income!B20</f>
        <v>15860188.8718915</v>
      </c>
      <c r="F27" s="163" t="n">
        <f aca="false">low_SIPA_income!I20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low_SIPA_income!B21</f>
        <v>18033791.0681253</v>
      </c>
      <c r="F28" s="163" t="n">
        <f aca="false">low_SIPA_income!I21</f>
        <v>109757.486777464</v>
      </c>
      <c r="G28" s="67" t="n">
        <f aca="false">E28-F28*0.7</f>
        <v>17956960.8273811</v>
      </c>
      <c r="H28" s="67"/>
      <c r="I28" s="67"/>
      <c r="J28" s="67" t="n">
        <f aca="false">G28*3.8235866717</f>
        <v>68659996.0838135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low_SIPA_income!B22</f>
        <v>16523403.45029</v>
      </c>
      <c r="F29" s="161" t="n">
        <f aca="false">low_SIPA_income!I22</f>
        <v>111505.603146125</v>
      </c>
      <c r="G29" s="8" t="n">
        <f aca="false">E29-F29*0.7</f>
        <v>16445349.5280877</v>
      </c>
      <c r="H29" s="8"/>
      <c r="I29" s="8"/>
      <c r="J29" s="8" t="n">
        <f aca="false">G29*3.8235866717</f>
        <v>62880219.2670439</v>
      </c>
      <c r="K29" s="6"/>
      <c r="L29" s="8"/>
      <c r="M29" s="8" t="n">
        <f aca="false">F29*2.511711692</f>
        <v>280069.927145634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low_SIPA_income!B23</f>
        <v>19058142.3816432</v>
      </c>
      <c r="F30" s="163" t="n">
        <f aca="false">low_SIPA_income!I23</f>
        <v>93436.2155972832</v>
      </c>
      <c r="G30" s="67" t="n">
        <f aca="false">E30-F30*0.7</f>
        <v>18992737.0307251</v>
      </c>
      <c r="H30" s="67"/>
      <c r="I30" s="67"/>
      <c r="J30" s="67" t="n">
        <f aca="false">G30*3.8235866717</f>
        <v>72620376.1697836</v>
      </c>
      <c r="K30" s="9"/>
      <c r="L30" s="67"/>
      <c r="M30" s="67" t="n">
        <f aca="false">F30*2.511711692</f>
        <v>234684.835171929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low_SIPA_income!B24</f>
        <v>16151550.3657522</v>
      </c>
      <c r="F31" s="163" t="n">
        <f aca="false">low_SIPA_income!I24</f>
        <v>90490.4008087471</v>
      </c>
      <c r="G31" s="67" t="n">
        <f aca="false">E31-F31*0.7</f>
        <v>16088207.085186</v>
      </c>
      <c r="H31" s="67"/>
      <c r="I31" s="67"/>
      <c r="J31" s="67" t="n">
        <f aca="false">G31*3.8235866717</f>
        <v>61514654.1824668</v>
      </c>
      <c r="K31" s="9"/>
      <c r="L31" s="67"/>
      <c r="M31" s="67" t="n">
        <f aca="false">F31*2.511711692</f>
        <v>227285.797725096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low_SIPA_income!B25</f>
        <v>18426766.9202223</v>
      </c>
      <c r="F32" s="163" t="n">
        <f aca="false">low_SIPA_income!I25</f>
        <v>89424.1947634909</v>
      </c>
      <c r="G32" s="67" t="n">
        <f aca="false">E32-F32*0.7</f>
        <v>18364169.9838879</v>
      </c>
      <c r="H32" s="67"/>
      <c r="I32" s="67"/>
      <c r="J32" s="67" t="n">
        <f aca="false">G32*3.8235866717</f>
        <v>70216995.5872269</v>
      </c>
      <c r="K32" s="9"/>
      <c r="L32" s="67"/>
      <c r="M32" s="67" t="n">
        <f aca="false">F32*2.511711692</f>
        <v>224607.795535145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low_SIPA_income!B26</f>
        <v>16149782.5733162</v>
      </c>
      <c r="F33" s="161" t="n">
        <f aca="false">low_SIPA_income!I26</f>
        <v>91407.5023726019</v>
      </c>
      <c r="G33" s="8" t="n">
        <f aca="false">E33-F33*0.7</f>
        <v>16085797.3216554</v>
      </c>
      <c r="H33" s="8"/>
      <c r="I33" s="8"/>
      <c r="J33" s="8" t="n">
        <f aca="false">G33*3.8235866717</f>
        <v>61505440.2427492</v>
      </c>
      <c r="K33" s="6"/>
      <c r="L33" s="8"/>
      <c r="M33" s="8" t="n">
        <f aca="false">F33*2.511711692</f>
        <v>229589.292445782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low_SIPA_income!B27</f>
        <v>18920660.6138312</v>
      </c>
      <c r="F34" s="163" t="n">
        <f aca="false">low_SIPA_income!I27</f>
        <v>95760.5360299513</v>
      </c>
      <c r="G34" s="67" t="n">
        <f aca="false">E34-F34*0.7</f>
        <v>18853628.2386102</v>
      </c>
      <c r="H34" s="67"/>
      <c r="I34" s="67"/>
      <c r="J34" s="67" t="n">
        <f aca="false">G34*3.8235866717</f>
        <v>72088481.6463368</v>
      </c>
      <c r="K34" s="9"/>
      <c r="L34" s="67"/>
      <c r="M34" s="67" t="n">
        <f aca="false">F34*2.511711692</f>
        <v>240522.857978616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low_SIPA_income!B28</f>
        <v>16590618.9636207</v>
      </c>
      <c r="F35" s="163" t="n">
        <f aca="false">low_SIPA_income!I28</f>
        <v>99940.2945734488</v>
      </c>
      <c r="G35" s="67" t="n">
        <f aca="false">E35-F35*0.7</f>
        <v>16520660.7574193</v>
      </c>
      <c r="H35" s="67"/>
      <c r="I35" s="67"/>
      <c r="J35" s="67" t="n">
        <f aca="false">G35*3.8235866717</f>
        <v>63168178.2797458</v>
      </c>
      <c r="K35" s="9"/>
      <c r="L35" s="67"/>
      <c r="M35" s="67" t="n">
        <f aca="false">F35*2.511711692</f>
        <v>251021.206382056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low_SIPA_income!B29</f>
        <v>19580379.3632586</v>
      </c>
      <c r="F36" s="163" t="n">
        <f aca="false">low_SIPA_income!I29</f>
        <v>98291.1052999138</v>
      </c>
      <c r="G36" s="67" t="n">
        <f aca="false">E36-F36*0.7</f>
        <v>19511575.5895486</v>
      </c>
      <c r="H36" s="67"/>
      <c r="I36" s="67"/>
      <c r="J36" s="67" t="n">
        <f aca="false">G36*3.8235866717</f>
        <v>74604200.3680652</v>
      </c>
      <c r="K36" s="9"/>
      <c r="L36" s="67"/>
      <c r="M36" s="67" t="n">
        <f aca="false">F36*2.511711692</f>
        <v>246878.918401396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low_SIPA_income!B30</f>
        <v>16973505.715269</v>
      </c>
      <c r="F37" s="161" t="n">
        <f aca="false">low_SIPA_income!I30</f>
        <v>103882.586279028</v>
      </c>
      <c r="G37" s="8" t="n">
        <f aca="false">E37-F37*0.7</f>
        <v>16900787.9048737</v>
      </c>
      <c r="H37" s="8"/>
      <c r="I37" s="8"/>
      <c r="J37" s="8" t="n">
        <f aca="false">G37*3.8235866717</f>
        <v>64621627.3743035</v>
      </c>
      <c r="K37" s="6"/>
      <c r="L37" s="8"/>
      <c r="M37" s="8" t="n">
        <f aca="false">F37*2.511711692</f>
        <v>260923.106552234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low_SIPA_income!B31</f>
        <v>19872079.7836819</v>
      </c>
      <c r="F38" s="163" t="n">
        <f aca="false">low_SIPA_income!I31</f>
        <v>95084.2034059664</v>
      </c>
      <c r="G38" s="67" t="n">
        <f aca="false">E38-F38*0.7</f>
        <v>19805520.8412977</v>
      </c>
      <c r="H38" s="67"/>
      <c r="I38" s="67"/>
      <c r="J38" s="67" t="n">
        <f aca="false">G38*3.8235866717</f>
        <v>75728125.5148624</v>
      </c>
      <c r="K38" s="9"/>
      <c r="L38" s="67"/>
      <c r="M38" s="67" t="n">
        <f aca="false">F38*2.511711692</f>
        <v>238824.105419272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low_SIPA_income!B32</f>
        <v>17330514.575428</v>
      </c>
      <c r="F39" s="163" t="n">
        <f aca="false">low_SIPA_income!I32</f>
        <v>101094.728740099</v>
      </c>
      <c r="G39" s="67" t="n">
        <f aca="false">E39-F39*0.7</f>
        <v>17259748.2653099</v>
      </c>
      <c r="H39" s="67"/>
      <c r="I39" s="67"/>
      <c r="J39" s="67" t="n">
        <f aca="false">G39*3.8235866717</f>
        <v>65994143.4241362</v>
      </c>
      <c r="K39" s="9"/>
      <c r="L39" s="67"/>
      <c r="M39" s="67" t="n">
        <f aca="false">F39*2.511711692</f>
        <v>253920.812176076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low_SIPA_income!B33</f>
        <v>20436913.8752317</v>
      </c>
      <c r="F40" s="163" t="n">
        <f aca="false">low_SIPA_income!I33</f>
        <v>95622.7077302251</v>
      </c>
      <c r="G40" s="67" t="n">
        <f aca="false">E40-F40*0.7</f>
        <v>20369977.9798206</v>
      </c>
      <c r="H40" s="67"/>
      <c r="I40" s="67"/>
      <c r="J40" s="67" t="n">
        <f aca="false">G40*3.8235866717</f>
        <v>77886376.3064644</v>
      </c>
      <c r="K40" s="9"/>
      <c r="L40" s="67"/>
      <c r="M40" s="67" t="n">
        <f aca="false">F40*2.511711692</f>
        <v>240176.673026705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low_SIPA_income!B34</f>
        <v>17734778.2047323</v>
      </c>
      <c r="F41" s="161" t="n">
        <f aca="false">low_SIPA_income!I34</f>
        <v>101912.48765149</v>
      </c>
      <c r="G41" s="8" t="n">
        <f aca="false">E41-F41*0.7</f>
        <v>17663439.4633762</v>
      </c>
      <c r="H41" s="8"/>
      <c r="I41" s="8"/>
      <c r="J41" s="8" t="n">
        <f aca="false">G41*3.8235866717</f>
        <v>67537691.7085452</v>
      </c>
      <c r="K41" s="6"/>
      <c r="L41" s="8"/>
      <c r="M41" s="8" t="n">
        <f aca="false">F41*2.511711692</f>
        <v>255974.786795052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low_SIPA_income!B35</f>
        <v>20676188.6794568</v>
      </c>
      <c r="F42" s="163" t="n">
        <f aca="false">low_SIPA_income!I35</f>
        <v>95148.3819969269</v>
      </c>
      <c r="G42" s="67" t="n">
        <f aca="false">E42-F42*0.7</f>
        <v>20609584.8120589</v>
      </c>
      <c r="H42" s="67"/>
      <c r="I42" s="67"/>
      <c r="J42" s="67" t="n">
        <f aca="false">G42*3.8235866717</f>
        <v>78802533.7966593</v>
      </c>
      <c r="K42" s="9"/>
      <c r="L42" s="67"/>
      <c r="M42" s="67" t="n">
        <f aca="false">F42*2.511711692</f>
        <v>238985.303536564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low_SIPA_income!B36</f>
        <v>18086668.1026966</v>
      </c>
      <c r="F43" s="163" t="n">
        <f aca="false">low_SIPA_income!I36</f>
        <v>95637.8431567923</v>
      </c>
      <c r="G43" s="67" t="n">
        <f aca="false">E43-F43*0.7</f>
        <v>18019721.6124868</v>
      </c>
      <c r="H43" s="67"/>
      <c r="I43" s="67"/>
      <c r="J43" s="67" t="n">
        <f aca="false">G43*3.8235866717</f>
        <v>68899967.385249</v>
      </c>
      <c r="K43" s="9"/>
      <c r="L43" s="67"/>
      <c r="M43" s="67" t="n">
        <f aca="false">F43*2.511711692</f>
        <v>240214.688854578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low_SIPA_income!B37</f>
        <v>21101327.3506496</v>
      </c>
      <c r="F44" s="163" t="n">
        <f aca="false">low_SIPA_income!I37</f>
        <v>99860.2823755003</v>
      </c>
      <c r="G44" s="67" t="n">
        <f aca="false">E44-F44*0.7</f>
        <v>21031425.1529867</v>
      </c>
      <c r="H44" s="67"/>
      <c r="I44" s="67"/>
      <c r="J44" s="67" t="n">
        <f aca="false">G44*3.8235866717</f>
        <v>80415476.9018162</v>
      </c>
      <c r="K44" s="9"/>
      <c r="L44" s="67"/>
      <c r="M44" s="67" t="n">
        <f aca="false">F44*2.511711692</f>
        <v>250820.238808966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low_SIPA_income!B38</f>
        <v>18519702.1268433</v>
      </c>
      <c r="F45" s="161" t="n">
        <f aca="false">low_SIPA_income!I38</f>
        <v>97964.7039849334</v>
      </c>
      <c r="G45" s="8" t="n">
        <f aca="false">E45-F45*0.7</f>
        <v>18451126.8340538</v>
      </c>
      <c r="H45" s="8"/>
      <c r="I45" s="8"/>
      <c r="J45" s="8" t="n">
        <f aca="false">G45*3.8235866717</f>
        <v>70549482.6405345</v>
      </c>
      <c r="K45" s="6"/>
      <c r="L45" s="8"/>
      <c r="M45" s="8" t="n">
        <f aca="false">F45*2.511711692</f>
        <v>246059.092402276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low_SIPA_income!B39</f>
        <v>21671396.0552355</v>
      </c>
      <c r="F46" s="163" t="n">
        <f aca="false">low_SIPA_income!I39</f>
        <v>94991.8696595524</v>
      </c>
      <c r="G46" s="67" t="n">
        <f aca="false">E46-F46*0.7</f>
        <v>21604901.7464739</v>
      </c>
      <c r="H46" s="67"/>
      <c r="I46" s="67"/>
      <c r="J46" s="67" t="n">
        <f aca="false">G46*3.8235866717</f>
        <v>82608214.3612055</v>
      </c>
      <c r="K46" s="9"/>
      <c r="L46" s="67"/>
      <c r="M46" s="67" t="n">
        <f aca="false">F46*2.511711692</f>
        <v>238592.189668838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low_SIPA_income!B40</f>
        <v>19006504.704914</v>
      </c>
      <c r="F47" s="163" t="n">
        <f aca="false">low_SIPA_income!I40</f>
        <v>96998.7114346346</v>
      </c>
      <c r="G47" s="67" t="n">
        <f aca="false">E47-F47*0.7</f>
        <v>18938605.6069098</v>
      </c>
      <c r="H47" s="67"/>
      <c r="I47" s="67"/>
      <c r="J47" s="67" t="n">
        <f aca="false">G47*3.8235866717</f>
        <v>72413399.9791632</v>
      </c>
      <c r="K47" s="9"/>
      <c r="L47" s="67"/>
      <c r="M47" s="67" t="n">
        <f aca="false">F47*2.511711692</f>
        <v>243632.797619306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low_SIPA_income!B41</f>
        <v>22122200.0958659</v>
      </c>
      <c r="F48" s="163" t="n">
        <f aca="false">low_SIPA_income!I41</f>
        <v>97419.6076728664</v>
      </c>
      <c r="G48" s="67" t="n">
        <f aca="false">E48-F48*0.7</f>
        <v>22054006.3704949</v>
      </c>
      <c r="H48" s="67"/>
      <c r="I48" s="67"/>
      <c r="J48" s="67" t="n">
        <f aca="false">G48*3.8235866717</f>
        <v>84325404.8158113</v>
      </c>
      <c r="K48" s="9"/>
      <c r="L48" s="67"/>
      <c r="M48" s="67" t="n">
        <f aca="false">F48*2.511711692</f>
        <v>244689.967621991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low_SIPA_income!B42</f>
        <v>19202157.9382372</v>
      </c>
      <c r="F49" s="161" t="n">
        <f aca="false">low_SIPA_income!I42</f>
        <v>96280.2255855977</v>
      </c>
      <c r="G49" s="8" t="n">
        <f aca="false">E49-F49*0.7</f>
        <v>19134761.7803273</v>
      </c>
      <c r="H49" s="8"/>
      <c r="I49" s="8"/>
      <c r="J49" s="8" t="n">
        <f aca="false">G49*3.8235866717</f>
        <v>73163420.1094139</v>
      </c>
      <c r="K49" s="6"/>
      <c r="L49" s="8"/>
      <c r="M49" s="8" t="n">
        <f aca="false">F49*2.511711692</f>
        <v>241828.168311743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low_SIPA_income!B43</f>
        <v>22182809.3440279</v>
      </c>
      <c r="F50" s="163" t="n">
        <f aca="false">low_SIPA_income!I43</f>
        <v>99239.3172909013</v>
      </c>
      <c r="G50" s="67" t="n">
        <f aca="false">E50-F50*0.7</f>
        <v>22113341.8219243</v>
      </c>
      <c r="H50" s="67"/>
      <c r="I50" s="67"/>
      <c r="J50" s="67" t="n">
        <f aca="false">G50*3.8235866717</f>
        <v>84552279.057056</v>
      </c>
      <c r="K50" s="9"/>
      <c r="L50" s="67"/>
      <c r="M50" s="67" t="n">
        <f aca="false">F50*2.511711692</f>
        <v>249260.553545655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low_SIPA_income!B44</f>
        <v>19202595.082765</v>
      </c>
      <c r="F51" s="163" t="n">
        <f aca="false">low_SIPA_income!I44</f>
        <v>98598.40915149</v>
      </c>
      <c r="G51" s="67" t="n">
        <f aca="false">E51-F51*0.7</f>
        <v>19133576.1963589</v>
      </c>
      <c r="H51" s="67"/>
      <c r="I51" s="67"/>
      <c r="J51" s="67" t="n">
        <f aca="false">G51*3.8235866717</f>
        <v>73158886.9263545</v>
      </c>
      <c r="K51" s="9"/>
      <c r="L51" s="67"/>
      <c r="M51" s="67" t="n">
        <f aca="false">F51*2.511711692</f>
        <v>247650.777078397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low_SIPA_income!B45</f>
        <v>22477777.1577815</v>
      </c>
      <c r="F52" s="163" t="n">
        <f aca="false">low_SIPA_income!I45</f>
        <v>98784.5128878976</v>
      </c>
      <c r="G52" s="67" t="n">
        <f aca="false">E52-F52*0.7</f>
        <v>22408627.99876</v>
      </c>
      <c r="H52" s="67"/>
      <c r="I52" s="67"/>
      <c r="J52" s="67" t="n">
        <f aca="false">G52*3.8235866717</f>
        <v>85681331.3471421</v>
      </c>
      <c r="K52" s="9"/>
      <c r="L52" s="67"/>
      <c r="M52" s="67" t="n">
        <f aca="false">F52*2.511711692</f>
        <v>248118.216009057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low_SIPA_income!B46</f>
        <v>19593169.9586014</v>
      </c>
      <c r="F53" s="161" t="n">
        <f aca="false">low_SIPA_income!I46</f>
        <v>99959.2920994425</v>
      </c>
      <c r="G53" s="8" t="n">
        <f aca="false">E53-F53*0.7</f>
        <v>19523198.4541318</v>
      </c>
      <c r="H53" s="8"/>
      <c r="I53" s="8"/>
      <c r="J53" s="8" t="n">
        <f aca="false">G53*3.8235866717</f>
        <v>74648641.3981725</v>
      </c>
      <c r="K53" s="6"/>
      <c r="L53" s="8"/>
      <c r="M53" s="8" t="n">
        <f aca="false">F53*2.511711692</f>
        <v>251068.922690213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low_SIPA_income!B47</f>
        <v>22820849.4574224</v>
      </c>
      <c r="F54" s="163" t="n">
        <f aca="false">low_SIPA_income!I47</f>
        <v>94789.7718397139</v>
      </c>
      <c r="G54" s="67" t="n">
        <f aca="false">E54-F54*0.7</f>
        <v>22754496.6171346</v>
      </c>
      <c r="H54" s="67"/>
      <c r="I54" s="67"/>
      <c r="J54" s="67" t="n">
        <f aca="false">G54*3.8235866717</f>
        <v>87003789.9865186</v>
      </c>
      <c r="K54" s="9"/>
      <c r="L54" s="67"/>
      <c r="M54" s="67" t="n">
        <f aca="false">F54*2.511711692</f>
        <v>238084.578211822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low_SIPA_income!B48</f>
        <v>19910562.3362389</v>
      </c>
      <c r="F55" s="163" t="n">
        <f aca="false">low_SIPA_income!I48</f>
        <v>101686.666318129</v>
      </c>
      <c r="G55" s="67" t="n">
        <f aca="false">E55-F55*0.7</f>
        <v>19839381.6698162</v>
      </c>
      <c r="H55" s="67"/>
      <c r="I55" s="67"/>
      <c r="J55" s="67" t="n">
        <f aca="false">G55*3.8235866717</f>
        <v>75857595.3274785</v>
      </c>
      <c r="K55" s="9"/>
      <c r="L55" s="67"/>
      <c r="M55" s="67" t="n">
        <f aca="false">F55*2.511711692</f>
        <v>255407.588711748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low_SIPA_income!B49</f>
        <v>22907928.4523422</v>
      </c>
      <c r="F56" s="163" t="n">
        <f aca="false">low_SIPA_income!I49</f>
        <v>100889.45748623</v>
      </c>
      <c r="G56" s="67" t="n">
        <f aca="false">E56-F56*0.7</f>
        <v>22837305.8321019</v>
      </c>
      <c r="H56" s="67"/>
      <c r="I56" s="67"/>
      <c r="J56" s="67" t="n">
        <f aca="false">G56*3.8235866717</f>
        <v>87320418.1971614</v>
      </c>
      <c r="K56" s="9"/>
      <c r="L56" s="67"/>
      <c r="M56" s="67" t="n">
        <f aca="false">F56*2.511711692</f>
        <v>253405.229967702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low_SIPA_income!B50</f>
        <v>20018448.8139791</v>
      </c>
      <c r="F57" s="161" t="n">
        <f aca="false">low_SIPA_income!I50</f>
        <v>101997.606946616</v>
      </c>
      <c r="G57" s="8" t="n">
        <f aca="false">E57-F57*0.7</f>
        <v>19947050.4891165</v>
      </c>
      <c r="H57" s="8"/>
      <c r="I57" s="8"/>
      <c r="J57" s="8" t="n">
        <f aca="false">G57*3.8235866717</f>
        <v>76269276.3899127</v>
      </c>
      <c r="K57" s="6"/>
      <c r="L57" s="8"/>
      <c r="M57" s="8" t="n">
        <f aca="false">F57*2.511711692</f>
        <v>256188.581923836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low_SIPA_income!B51</f>
        <v>23266866.1232096</v>
      </c>
      <c r="F58" s="163" t="n">
        <f aca="false">low_SIPA_income!I51</f>
        <v>100217.176197366</v>
      </c>
      <c r="G58" s="67" t="n">
        <f aca="false">E58-F58*0.7</f>
        <v>23196714.0998714</v>
      </c>
      <c r="H58" s="67"/>
      <c r="I58" s="67"/>
      <c r="J58" s="67" t="n">
        <f aca="false">G58*3.8235866717</f>
        <v>88694646.8595039</v>
      </c>
      <c r="K58" s="9"/>
      <c r="L58" s="67"/>
      <c r="M58" s="67" t="n">
        <f aca="false">F58*2.511711692</f>
        <v>251716.653194148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low_SIPA_income!B52</f>
        <v>20329845.0784138</v>
      </c>
      <c r="F59" s="163" t="n">
        <f aca="false">low_SIPA_income!I52</f>
        <v>99074.1305676844</v>
      </c>
      <c r="G59" s="67" t="n">
        <f aca="false">E59-F59*0.7</f>
        <v>20260493.1870164</v>
      </c>
      <c r="H59" s="67"/>
      <c r="I59" s="67"/>
      <c r="J59" s="67" t="n">
        <f aca="false">G59*3.8235866717</f>
        <v>77467751.7119447</v>
      </c>
      <c r="K59" s="9"/>
      <c r="L59" s="67"/>
      <c r="M59" s="67" t="n">
        <f aca="false">F59*2.511711692</f>
        <v>248845.652121588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low_SIPA_income!B53</f>
        <v>23536521.4300409</v>
      </c>
      <c r="F60" s="163" t="n">
        <f aca="false">low_SIPA_income!I53</f>
        <v>98982.9474449585</v>
      </c>
      <c r="G60" s="67" t="n">
        <f aca="false">E60-F60*0.7</f>
        <v>23467233.3668294</v>
      </c>
      <c r="H60" s="67"/>
      <c r="I60" s="67"/>
      <c r="J60" s="67" t="n">
        <f aca="false">G60*3.8235866717</f>
        <v>89729000.7230825</v>
      </c>
      <c r="K60" s="9"/>
      <c r="L60" s="67"/>
      <c r="M60" s="67" t="n">
        <f aca="false">F60*2.511711692</f>
        <v>248616.626406124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low_SIPA_income!B54</f>
        <v>20600563.7577504</v>
      </c>
      <c r="F61" s="161" t="n">
        <f aca="false">low_SIPA_income!I54</f>
        <v>104418.833796845</v>
      </c>
      <c r="G61" s="8" t="n">
        <f aca="false">E61-F61*0.7</f>
        <v>20527470.5740926</v>
      </c>
      <c r="H61" s="8"/>
      <c r="I61" s="8"/>
      <c r="J61" s="8" t="n">
        <f aca="false">G61*3.8235866717</f>
        <v>78488562.8908145</v>
      </c>
      <c r="K61" s="6"/>
      <c r="L61" s="8"/>
      <c r="M61" s="8" t="n">
        <f aca="false">F61*2.511711692</f>
        <v>262270.005712541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low_SIPA_income!B55</f>
        <v>23719413.5943173</v>
      </c>
      <c r="F62" s="163" t="n">
        <f aca="false">low_SIPA_income!I55</f>
        <v>101139.422549751</v>
      </c>
      <c r="G62" s="67" t="n">
        <f aca="false">E62-F62*0.7</f>
        <v>23648615.9985325</v>
      </c>
      <c r="H62" s="67"/>
      <c r="I62" s="67"/>
      <c r="J62" s="67" t="n">
        <f aca="false">G62*3.8235866717</f>
        <v>90422532.9361403</v>
      </c>
      <c r="K62" s="9"/>
      <c r="L62" s="67"/>
      <c r="M62" s="67" t="n">
        <f aca="false">F62*2.511711692</f>
        <v>254033.070140339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low_SIPA_income!B56</f>
        <v>20598313.4986476</v>
      </c>
      <c r="F63" s="163" t="n">
        <f aca="false">low_SIPA_income!I56</f>
        <v>106642.978025628</v>
      </c>
      <c r="G63" s="67" t="n">
        <f aca="false">E63-F63*0.7</f>
        <v>20523663.4140296</v>
      </c>
      <c r="H63" s="67"/>
      <c r="I63" s="67"/>
      <c r="J63" s="67" t="n">
        <f aca="false">G63*3.8235866717</f>
        <v>78474005.8843407</v>
      </c>
      <c r="K63" s="9"/>
      <c r="L63" s="67"/>
      <c r="M63" s="67" t="n">
        <f aca="false">F63*2.511711692</f>
        <v>267856.414776669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low_SIPA_income!B57</f>
        <v>23963979.181727</v>
      </c>
      <c r="F64" s="163" t="n">
        <f aca="false">low_SIPA_income!I57</f>
        <v>104836.31172128</v>
      </c>
      <c r="G64" s="67" t="n">
        <f aca="false">E64-F64*0.7</f>
        <v>23890593.7635221</v>
      </c>
      <c r="H64" s="67"/>
      <c r="I64" s="67"/>
      <c r="J64" s="67" t="n">
        <f aca="false">G64*3.8235866717</f>
        <v>91347755.8932024</v>
      </c>
      <c r="K64" s="9"/>
      <c r="L64" s="67"/>
      <c r="M64" s="67" t="n">
        <f aca="false">F64*2.511711692</f>
        <v>263318.589896495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low_SIPA_income!B58</f>
        <v>20985702.8918154</v>
      </c>
      <c r="F65" s="161" t="n">
        <f aca="false">low_SIPA_income!I58</f>
        <v>108324.841472027</v>
      </c>
      <c r="G65" s="8" t="n">
        <f aca="false">E65-F65*0.7</f>
        <v>20909875.502785</v>
      </c>
      <c r="H65" s="8"/>
      <c r="I65" s="8"/>
      <c r="J65" s="8" t="n">
        <f aca="false">G65*3.8235866717</f>
        <v>79950721.279355</v>
      </c>
      <c r="K65" s="6"/>
      <c r="L65" s="8"/>
      <c r="M65" s="8" t="n">
        <f aca="false">F65*2.511711692</f>
        <v>272080.770859338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low_SIPA_income!B59</f>
        <v>24162258.4406644</v>
      </c>
      <c r="F66" s="163" t="n">
        <f aca="false">low_SIPA_income!I59</f>
        <v>111523.743561647</v>
      </c>
      <c r="G66" s="67" t="n">
        <f aca="false">E66-F66*0.7</f>
        <v>24084191.8201712</v>
      </c>
      <c r="H66" s="67"/>
      <c r="I66" s="67"/>
      <c r="J66" s="67" t="n">
        <f aca="false">G66*3.8235866717</f>
        <v>92087994.8422729</v>
      </c>
      <c r="K66" s="9"/>
      <c r="L66" s="67"/>
      <c r="M66" s="67" t="n">
        <f aca="false">F66*2.511711692</f>
        <v>280115.490639399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low_SIPA_income!B60</f>
        <v>21200116.2422755</v>
      </c>
      <c r="F67" s="163" t="n">
        <f aca="false">low_SIPA_income!I60</f>
        <v>109943.920402884</v>
      </c>
      <c r="G67" s="67" t="n">
        <f aca="false">E67-F67*0.7</f>
        <v>21123155.4979934</v>
      </c>
      <c r="H67" s="67"/>
      <c r="I67" s="67"/>
      <c r="J67" s="67" t="n">
        <f aca="false">G67*3.8235866717</f>
        <v>80766215.8263743</v>
      </c>
      <c r="K67" s="9"/>
      <c r="L67" s="67"/>
      <c r="M67" s="67" t="n">
        <f aca="false">F67*2.511711692</f>
        <v>276147.43034024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low_SIPA_income!B61</f>
        <v>24540741.6195405</v>
      </c>
      <c r="F68" s="163" t="n">
        <f aca="false">low_SIPA_income!I61</f>
        <v>109952.685520753</v>
      </c>
      <c r="G68" s="67" t="n">
        <f aca="false">E68-F68*0.7</f>
        <v>24463774.739676</v>
      </c>
      <c r="H68" s="67"/>
      <c r="I68" s="67"/>
      <c r="J68" s="67" t="n">
        <f aca="false">G68*3.8235866717</f>
        <v>93539363.0340962</v>
      </c>
      <c r="K68" s="9"/>
      <c r="L68" s="67"/>
      <c r="M68" s="67" t="n">
        <f aca="false">F68*2.511711692</f>
        <v>276169.445789275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low_SIPA_income!B62</f>
        <v>21520408.952219</v>
      </c>
      <c r="F69" s="161" t="n">
        <f aca="false">low_SIPA_income!I62</f>
        <v>109676.489370273</v>
      </c>
      <c r="G69" s="8" t="n">
        <f aca="false">E69-F69*0.7</f>
        <v>21443635.4096598</v>
      </c>
      <c r="H69" s="8"/>
      <c r="I69" s="8"/>
      <c r="J69" s="8" t="n">
        <f aca="false">G69*3.8235866717</f>
        <v>81991598.5451694</v>
      </c>
      <c r="K69" s="6"/>
      <c r="L69" s="8"/>
      <c r="M69" s="8" t="n">
        <f aca="false">F69*2.511711692</f>
        <v>275475.720688828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low_SIPA_income!B63</f>
        <v>24777308.5884893</v>
      </c>
      <c r="F70" s="163" t="n">
        <f aca="false">low_SIPA_income!I63</f>
        <v>107611.346627396</v>
      </c>
      <c r="G70" s="67" t="n">
        <f aca="false">E70-F70*0.7</f>
        <v>24701980.6458502</v>
      </c>
      <c r="H70" s="67"/>
      <c r="I70" s="67"/>
      <c r="J70" s="67" t="n">
        <f aca="false">G70*3.8235866717</f>
        <v>94450163.962064</v>
      </c>
      <c r="K70" s="9"/>
      <c r="L70" s="67"/>
      <c r="M70" s="67" t="n">
        <f aca="false">F70*2.511711692</f>
        <v>270288.677515896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low_SIPA_income!B64</f>
        <v>21611232.1115593</v>
      </c>
      <c r="F71" s="163" t="n">
        <f aca="false">low_SIPA_income!I64</f>
        <v>106416.343076362</v>
      </c>
      <c r="G71" s="67" t="n">
        <f aca="false">E71-F71*0.7</f>
        <v>21536740.6714059</v>
      </c>
      <c r="H71" s="67"/>
      <c r="I71" s="67"/>
      <c r="J71" s="67" t="n">
        <f aca="false">G71*3.8235866717</f>
        <v>82347594.5830469</v>
      </c>
      <c r="K71" s="9"/>
      <c r="L71" s="67"/>
      <c r="M71" s="67" t="n">
        <f aca="false">F71*2.511711692</f>
        <v>267287.17312478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low_SIPA_income!B65</f>
        <v>25171241.0003728</v>
      </c>
      <c r="F72" s="163" t="n">
        <f aca="false">low_SIPA_income!I65</f>
        <v>106362.276851632</v>
      </c>
      <c r="G72" s="67" t="n">
        <f aca="false">E72-F72*0.7</f>
        <v>25096787.4065766</v>
      </c>
      <c r="H72" s="67"/>
      <c r="I72" s="67"/>
      <c r="J72" s="67" t="n">
        <f aca="false">G72*3.8235866717</f>
        <v>95959741.8302748</v>
      </c>
      <c r="K72" s="9"/>
      <c r="L72" s="67"/>
      <c r="M72" s="67" t="n">
        <f aca="false">F72*2.511711692</f>
        <v>267151.374355984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low_SIPA_income!B66</f>
        <v>21930026.7064373</v>
      </c>
      <c r="F73" s="161" t="n">
        <f aca="false">low_SIPA_income!I66</f>
        <v>111532.252378924</v>
      </c>
      <c r="G73" s="8" t="n">
        <f aca="false">E73-F73*0.7</f>
        <v>21851954.129772</v>
      </c>
      <c r="H73" s="8"/>
      <c r="I73" s="8"/>
      <c r="J73" s="8" t="n">
        <f aca="false">G73*3.8235866717</f>
        <v>83552840.5611961</v>
      </c>
      <c r="K73" s="6"/>
      <c r="L73" s="8"/>
      <c r="M73" s="8" t="n">
        <f aca="false">F73*2.511711692</f>
        <v>280136.862335239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low_SIPA_income!B67</f>
        <v>25084841.8017158</v>
      </c>
      <c r="F74" s="163" t="n">
        <f aca="false">low_SIPA_income!I67</f>
        <v>110958.873595532</v>
      </c>
      <c r="G74" s="67" t="n">
        <f aca="false">E74-F74*0.7</f>
        <v>25007170.5901989</v>
      </c>
      <c r="H74" s="67"/>
      <c r="I74" s="67"/>
      <c r="J74" s="67" t="n">
        <f aca="false">G74*3.8235866717</f>
        <v>95617084.1656129</v>
      </c>
      <c r="K74" s="9"/>
      <c r="L74" s="67"/>
      <c r="M74" s="67" t="n">
        <f aca="false">F74*2.511711692</f>
        <v>278696.700141048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low_SIPA_income!B68</f>
        <v>21927616.5568384</v>
      </c>
      <c r="F75" s="163" t="n">
        <f aca="false">low_SIPA_income!I68</f>
        <v>109715.843741208</v>
      </c>
      <c r="G75" s="67" t="n">
        <f aca="false">E75-F75*0.7</f>
        <v>21850815.4662196</v>
      </c>
      <c r="H75" s="67"/>
      <c r="I75" s="67"/>
      <c r="J75" s="67" t="n">
        <f aca="false">G75*3.8235866717</f>
        <v>83548486.7824135</v>
      </c>
      <c r="K75" s="9"/>
      <c r="L75" s="67"/>
      <c r="M75" s="67" t="n">
        <f aca="false">F75*2.511711692</f>
        <v>275574.567522436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low_SIPA_income!B69</f>
        <v>25362965.2941313</v>
      </c>
      <c r="F76" s="163" t="n">
        <f aca="false">low_SIPA_income!I69</f>
        <v>109455.785687467</v>
      </c>
      <c r="G76" s="67" t="n">
        <f aca="false">E76-F76*0.7</f>
        <v>25286346.2441501</v>
      </c>
      <c r="H76" s="67"/>
      <c r="I76" s="67"/>
      <c r="J76" s="67" t="n">
        <f aca="false">G76*3.8235866717</f>
        <v>96684536.4751235</v>
      </c>
      <c r="K76" s="9"/>
      <c r="L76" s="67"/>
      <c r="M76" s="67" t="n">
        <f aca="false">F76*2.511711692</f>
        <v>274921.376668257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low_SIPA_income!B70</f>
        <v>22120795.5519524</v>
      </c>
      <c r="F77" s="161" t="n">
        <f aca="false">low_SIPA_income!I70</f>
        <v>113530.715407196</v>
      </c>
      <c r="G77" s="8" t="n">
        <f aca="false">E77-F77*0.7</f>
        <v>22041324.0511673</v>
      </c>
      <c r="H77" s="8"/>
      <c r="I77" s="8"/>
      <c r="J77" s="8" t="n">
        <f aca="false">G77*3.8235866717</f>
        <v>84276912.8686641</v>
      </c>
      <c r="K77" s="6"/>
      <c r="L77" s="8"/>
      <c r="M77" s="8" t="n">
        <f aca="false">F77*2.511711692</f>
        <v>285156.425289378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low_SIPA_income!B71</f>
        <v>25493062.2201959</v>
      </c>
      <c r="F78" s="163" t="n">
        <f aca="false">low_SIPA_income!I71</f>
        <v>114976.506289479</v>
      </c>
      <c r="G78" s="67" t="n">
        <f aca="false">E78-F78*0.7</f>
        <v>25412578.6657932</v>
      </c>
      <c r="H78" s="67"/>
      <c r="I78" s="67"/>
      <c r="J78" s="67" t="n">
        <f aca="false">G78*3.8235866717</f>
        <v>97167197.0800548</v>
      </c>
      <c r="K78" s="9"/>
      <c r="L78" s="67"/>
      <c r="M78" s="67" t="n">
        <f aca="false">F78*2.511711692</f>
        <v>288787.835152596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low_SIPA_income!B72</f>
        <v>22211056.7444854</v>
      </c>
      <c r="F79" s="163" t="n">
        <f aca="false">low_SIPA_income!I72</f>
        <v>115101.711431284</v>
      </c>
      <c r="G79" s="67" t="n">
        <f aca="false">E79-F79*0.7</f>
        <v>22130485.5464835</v>
      </c>
      <c r="H79" s="67"/>
      <c r="I79" s="67"/>
      <c r="J79" s="67" t="n">
        <f aca="false">G79*3.8235866717</f>
        <v>84617829.5737838</v>
      </c>
      <c r="K79" s="9"/>
      <c r="L79" s="67"/>
      <c r="M79" s="67" t="n">
        <f aca="false">F79*2.511711692</f>
        <v>289102.314371167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low_SIPA_income!B73</f>
        <v>25551338.8254798</v>
      </c>
      <c r="F80" s="163" t="n">
        <f aca="false">low_SIPA_income!I73</f>
        <v>116895.493216691</v>
      </c>
      <c r="G80" s="67" t="n">
        <f aca="false">E80-F80*0.7</f>
        <v>25469511.9802281</v>
      </c>
      <c r="H80" s="67"/>
      <c r="I80" s="67"/>
      <c r="J80" s="67" t="n">
        <f aca="false">G80*3.8235866717</f>
        <v>97384886.5423038</v>
      </c>
      <c r="K80" s="9"/>
      <c r="L80" s="67"/>
      <c r="M80" s="67" t="n">
        <f aca="false">F80*2.511711692</f>
        <v>293607.77705447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low_SIPA_income!B74</f>
        <v>22388059.1539196</v>
      </c>
      <c r="F81" s="161" t="n">
        <f aca="false">low_SIPA_income!I74</f>
        <v>117006.806168736</v>
      </c>
      <c r="G81" s="8" t="n">
        <f aca="false">E81-F81*0.7</f>
        <v>22306154.3896014</v>
      </c>
      <c r="H81" s="8"/>
      <c r="I81" s="8"/>
      <c r="J81" s="8" t="n">
        <f aca="false">G81*3.8235866717</f>
        <v>85289514.6209625</v>
      </c>
      <c r="K81" s="6"/>
      <c r="L81" s="8"/>
      <c r="M81" s="8" t="n">
        <f aca="false">F81*2.511711692</f>
        <v>293887.363097592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low_SIPA_income!B75</f>
        <v>25619377.87663</v>
      </c>
      <c r="F82" s="163" t="n">
        <f aca="false">low_SIPA_income!I75</f>
        <v>117535.476832139</v>
      </c>
      <c r="G82" s="67" t="n">
        <f aca="false">E82-F82*0.7</f>
        <v>25537103.0428475</v>
      </c>
      <c r="H82" s="67"/>
      <c r="I82" s="67"/>
      <c r="J82" s="67" t="n">
        <f aca="false">G82*3.8235866717</f>
        <v>97643326.8284614</v>
      </c>
      <c r="K82" s="9"/>
      <c r="L82" s="67"/>
      <c r="M82" s="67" t="n">
        <f aca="false">F82*2.511711692</f>
        <v>295215.231384078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low_SIPA_income!B76</f>
        <v>22612285.469772</v>
      </c>
      <c r="F83" s="163" t="n">
        <f aca="false">low_SIPA_income!I76</f>
        <v>111100.745138806</v>
      </c>
      <c r="G83" s="67" t="n">
        <f aca="false">E83-F83*0.7</f>
        <v>22534514.9481748</v>
      </c>
      <c r="H83" s="67"/>
      <c r="I83" s="67"/>
      <c r="J83" s="67" t="n">
        <f aca="false">G83*3.8235866717</f>
        <v>86162671.0090657</v>
      </c>
      <c r="K83" s="9"/>
      <c r="L83" s="67"/>
      <c r="M83" s="67" t="n">
        <f aca="false">F83*2.511711692</f>
        <v>279053.040555052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low_SIPA_income!B77</f>
        <v>26180932.3785309</v>
      </c>
      <c r="F84" s="163" t="n">
        <f aca="false">low_SIPA_income!I77</f>
        <v>111509.366435415</v>
      </c>
      <c r="G84" s="67" t="n">
        <f aca="false">E84-F84*0.7</f>
        <v>26102875.8220261</v>
      </c>
      <c r="H84" s="67"/>
      <c r="I84" s="67"/>
      <c r="J84" s="67" t="n">
        <f aca="false">G84*3.8235866717</f>
        <v>99806608.0861391</v>
      </c>
      <c r="K84" s="9"/>
      <c r="L84" s="67"/>
      <c r="M84" s="67" t="n">
        <f aca="false">F84*2.511711692</f>
        <v>280079.379443343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low_SIPA_income!B78</f>
        <v>22710350.8743833</v>
      </c>
      <c r="F85" s="161" t="n">
        <f aca="false">low_SIPA_income!I78</f>
        <v>115545.689254838</v>
      </c>
      <c r="G85" s="8" t="n">
        <f aca="false">E85-F85*0.7</f>
        <v>22629468.8919049</v>
      </c>
      <c r="H85" s="8"/>
      <c r="I85" s="8"/>
      <c r="J85" s="8" t="n">
        <f aca="false">G85*3.8235866717</f>
        <v>86525735.6427373</v>
      </c>
      <c r="K85" s="6"/>
      <c r="L85" s="8"/>
      <c r="M85" s="8" t="n">
        <f aca="false">F85*2.511711692</f>
        <v>290217.458661574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low_SIPA_income!B79</f>
        <v>26088904.3207366</v>
      </c>
      <c r="F86" s="163" t="n">
        <f aca="false">low_SIPA_income!I79</f>
        <v>114369.685895969</v>
      </c>
      <c r="G86" s="67" t="n">
        <f aca="false">E86-F86*0.7</f>
        <v>26008845.5406094</v>
      </c>
      <c r="H86" s="67"/>
      <c r="I86" s="67"/>
      <c r="J86" s="67" t="n">
        <f aca="false">G86*3.8235866717</f>
        <v>99447075.1553782</v>
      </c>
      <c r="K86" s="9"/>
      <c r="L86" s="67"/>
      <c r="M86" s="67" t="n">
        <f aca="false">F86*2.511711692</f>
        <v>287263.677275274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low_SIPA_income!B80</f>
        <v>22740912.7366881</v>
      </c>
      <c r="F87" s="163" t="n">
        <f aca="false">low_SIPA_income!I80</f>
        <v>111654.427596469</v>
      </c>
      <c r="G87" s="67" t="n">
        <f aca="false">E87-F87*0.7</f>
        <v>22662754.6373706</v>
      </c>
      <c r="H87" s="67"/>
      <c r="I87" s="67"/>
      <c r="J87" s="67" t="n">
        <f aca="false">G87*3.8235866717</f>
        <v>86653006.5754576</v>
      </c>
      <c r="K87" s="9"/>
      <c r="L87" s="67"/>
      <c r="M87" s="67" t="n">
        <f aca="false">F87*2.511711692</f>
        <v>280443.731257619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low_SIPA_income!B81</f>
        <v>26379971.0123039</v>
      </c>
      <c r="F88" s="163" t="n">
        <f aca="false">low_SIPA_income!I81</f>
        <v>112284.470588805</v>
      </c>
      <c r="G88" s="67" t="n">
        <f aca="false">E88-F88*0.7</f>
        <v>26301371.8828917</v>
      </c>
      <c r="H88" s="67"/>
      <c r="I88" s="67"/>
      <c r="J88" s="67" t="n">
        <f aca="false">G88*3.8235866717</f>
        <v>100565574.97885</v>
      </c>
      <c r="K88" s="9"/>
      <c r="L88" s="67"/>
      <c r="M88" s="67" t="n">
        <f aca="false">F88*2.511711692</f>
        <v>282026.217607931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low_SIPA_income!B82</f>
        <v>23104307.8186652</v>
      </c>
      <c r="F89" s="161" t="n">
        <f aca="false">low_SIPA_income!I82</f>
        <v>114439.425800046</v>
      </c>
      <c r="G89" s="8" t="n">
        <f aca="false">E89-F89*0.7</f>
        <v>23024200.2206052</v>
      </c>
      <c r="H89" s="8"/>
      <c r="I89" s="8"/>
      <c r="J89" s="8" t="n">
        <f aca="false">G89*3.8235866717</f>
        <v>88035025.0900583</v>
      </c>
      <c r="K89" s="6"/>
      <c r="L89" s="8"/>
      <c r="M89" s="8" t="n">
        <f aca="false">F89*2.511711692</f>
        <v>287438.843807741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low_SIPA_income!B83</f>
        <v>26479439.9339728</v>
      </c>
      <c r="F90" s="163" t="n">
        <f aca="false">low_SIPA_income!I83</f>
        <v>116364.392021009</v>
      </c>
      <c r="G90" s="67" t="n">
        <f aca="false">E90-F90*0.7</f>
        <v>26397984.8595581</v>
      </c>
      <c r="H90" s="67"/>
      <c r="I90" s="67"/>
      <c r="J90" s="67" t="n">
        <f aca="false">G90*3.8235866717</f>
        <v>100934983.068745</v>
      </c>
      <c r="K90" s="9"/>
      <c r="L90" s="67"/>
      <c r="M90" s="67" t="n">
        <f aca="false">F90*2.511711692</f>
        <v>292273.80397164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low_SIPA_income!B84</f>
        <v>23107103.283258</v>
      </c>
      <c r="F91" s="163" t="n">
        <f aca="false">low_SIPA_income!I84</f>
        <v>114474.119080953</v>
      </c>
      <c r="G91" s="67" t="n">
        <f aca="false">E91-F91*0.7</f>
        <v>23026971.3999013</v>
      </c>
      <c r="H91" s="67"/>
      <c r="I91" s="67"/>
      <c r="J91" s="67" t="n">
        <f aca="false">G91*3.8235866717</f>
        <v>88045620.9342798</v>
      </c>
      <c r="K91" s="9"/>
      <c r="L91" s="67"/>
      <c r="M91" s="67" t="n">
        <f aca="false">F91*2.511711692</f>
        <v>287525.98332703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low_SIPA_income!B85</f>
        <v>26786700.165812</v>
      </c>
      <c r="F92" s="163" t="n">
        <f aca="false">low_SIPA_income!I85</f>
        <v>111654.490292588</v>
      </c>
      <c r="G92" s="67" t="n">
        <f aca="false">E92-F92*0.7</f>
        <v>26708542.0226072</v>
      </c>
      <c r="H92" s="67"/>
      <c r="I92" s="67"/>
      <c r="J92" s="67" t="n">
        <f aca="false">G92*3.8235866717</f>
        <v>102122425.29818</v>
      </c>
      <c r="K92" s="9"/>
      <c r="L92" s="67"/>
      <c r="M92" s="67" t="n">
        <f aca="false">F92*2.511711692</f>
        <v>280443.888732194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low_SIPA_income!B86</f>
        <v>23546893.9406725</v>
      </c>
      <c r="F93" s="161" t="n">
        <f aca="false">low_SIPA_income!I86</f>
        <v>115382.97358361</v>
      </c>
      <c r="G93" s="8" t="n">
        <f aca="false">E93-F93*0.7</f>
        <v>23466125.859164</v>
      </c>
      <c r="H93" s="8"/>
      <c r="I93" s="8"/>
      <c r="J93" s="8" t="n">
        <f aca="false">G93*3.8235866717</f>
        <v>89724766.071534</v>
      </c>
      <c r="K93" s="6"/>
      <c r="L93" s="8"/>
      <c r="M93" s="8" t="n">
        <f aca="false">F93*2.511711692</f>
        <v>289808.763807681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low_SIPA_income!B87</f>
        <v>27091071.448268</v>
      </c>
      <c r="F94" s="163" t="n">
        <f aca="false">low_SIPA_income!I87</f>
        <v>114557.798321423</v>
      </c>
      <c r="G94" s="67" t="n">
        <f aca="false">E94-F94*0.7</f>
        <v>27010880.989443</v>
      </c>
      <c r="H94" s="67"/>
      <c r="I94" s="67"/>
      <c r="J94" s="67" t="n">
        <f aca="false">G94*3.8235866717</f>
        <v>103278444.542109</v>
      </c>
      <c r="K94" s="9"/>
      <c r="L94" s="67"/>
      <c r="M94" s="67" t="n">
        <f aca="false">F94*2.511711692</f>
        <v>287736.161453697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low_SIPA_income!B88</f>
        <v>23707980.1654832</v>
      </c>
      <c r="F95" s="163" t="n">
        <f aca="false">low_SIPA_income!I88</f>
        <v>113654.018864123</v>
      </c>
      <c r="G95" s="67" t="n">
        <f aca="false">E95-F95*0.7</f>
        <v>23628422.3522783</v>
      </c>
      <c r="H95" s="67"/>
      <c r="I95" s="67"/>
      <c r="J95" s="67" t="n">
        <f aca="false">G95*3.8235866717</f>
        <v>90345320.7794696</v>
      </c>
      <c r="K95" s="9"/>
      <c r="L95" s="67"/>
      <c r="M95" s="67" t="n">
        <f aca="false">F95*2.511711692</f>
        <v>285466.128023806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low_SIPA_income!B89</f>
        <v>27080056.2192992</v>
      </c>
      <c r="F96" s="163" t="n">
        <f aca="false">low_SIPA_income!I89</f>
        <v>116619.99003212</v>
      </c>
      <c r="G96" s="67" t="n">
        <f aca="false">E96-F96*0.7</f>
        <v>26998422.2262767</v>
      </c>
      <c r="H96" s="67"/>
      <c r="I96" s="67"/>
      <c r="J96" s="67" t="n">
        <f aca="false">G96*3.8235866717</f>
        <v>103230807.381321</v>
      </c>
      <c r="K96" s="9"/>
      <c r="L96" s="67"/>
      <c r="M96" s="67" t="n">
        <f aca="false">F96*2.511711692</f>
        <v>292915.7924846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low_SIPA_income!B90</f>
        <v>23660456.005905</v>
      </c>
      <c r="F97" s="161" t="n">
        <f aca="false">low_SIPA_income!I90</f>
        <v>118289.399194049</v>
      </c>
      <c r="G97" s="8" t="n">
        <f aca="false">E97-F97*0.7</f>
        <v>23577653.4264691</v>
      </c>
      <c r="H97" s="8"/>
      <c r="I97" s="8"/>
      <c r="J97" s="8" t="n">
        <f aca="false">G97*3.8235866717</f>
        <v>90151201.3914092</v>
      </c>
      <c r="K97" s="6"/>
      <c r="L97" s="8"/>
      <c r="M97" s="8" t="n">
        <f aca="false">F97*2.511711692</f>
        <v>297108.866995348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low_SIPA_income!B91</f>
        <v>27362395.681285</v>
      </c>
      <c r="F98" s="163" t="n">
        <f aca="false">low_SIPA_income!I91</f>
        <v>119606.879758583</v>
      </c>
      <c r="G98" s="67" t="n">
        <f aca="false">E98-F98*0.7</f>
        <v>27278670.865454</v>
      </c>
      <c r="H98" s="67"/>
      <c r="I98" s="67"/>
      <c r="J98" s="67" t="n">
        <f aca="false">G98*3.8235866717</f>
        <v>104302362.342841</v>
      </c>
      <c r="K98" s="9"/>
      <c r="L98" s="67"/>
      <c r="M98" s="67" t="n">
        <f aca="false">F98*2.511711692</f>
        <v>300417.998333272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low_SIPA_income!B92</f>
        <v>23744950.1899956</v>
      </c>
      <c r="F99" s="163" t="n">
        <f aca="false">low_SIPA_income!I92</f>
        <v>116911.102286842</v>
      </c>
      <c r="G99" s="67" t="n">
        <f aca="false">E99-F99*0.7</f>
        <v>23663112.4183948</v>
      </c>
      <c r="H99" s="67"/>
      <c r="I99" s="67"/>
      <c r="J99" s="67" t="n">
        <f aca="false">G99*3.8235866717</f>
        <v>90477961.253913</v>
      </c>
      <c r="K99" s="9"/>
      <c r="L99" s="67"/>
      <c r="M99" s="67" t="n">
        <f aca="false">F99*2.511711692</f>
        <v>293646.982538469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low_SIPA_income!B93</f>
        <v>27219712.6975251</v>
      </c>
      <c r="F100" s="163" t="n">
        <f aca="false">low_SIPA_income!I93</f>
        <v>116869.251412924</v>
      </c>
      <c r="G100" s="67" t="n">
        <f aca="false">E100-F100*0.7</f>
        <v>27137904.2215361</v>
      </c>
      <c r="H100" s="67"/>
      <c r="I100" s="67"/>
      <c r="J100" s="67" t="n">
        <f aca="false">G100*3.8235866717</f>
        <v>103764128.879336</v>
      </c>
      <c r="K100" s="9"/>
      <c r="L100" s="67"/>
      <c r="M100" s="67" t="n">
        <f aca="false">F100*2.511711692</f>
        <v>293541.865209128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low_SIPA_income!B94</f>
        <v>23949231.6578055</v>
      </c>
      <c r="F101" s="161" t="n">
        <f aca="false">low_SIPA_income!I94</f>
        <v>118032.885677012</v>
      </c>
      <c r="G101" s="8" t="n">
        <f aca="false">E101-F101*0.7</f>
        <v>23866608.6378316</v>
      </c>
      <c r="H101" s="8"/>
      <c r="I101" s="8"/>
      <c r="J101" s="8" t="n">
        <f aca="false">G101*3.8235866717</f>
        <v>91256046.6862932</v>
      </c>
      <c r="K101" s="6"/>
      <c r="L101" s="8"/>
      <c r="M101" s="8" t="n">
        <f aca="false">F101*2.511711692</f>
        <v>296464.57899545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low_SIPA_income!B95</f>
        <v>27410728.4642254</v>
      </c>
      <c r="F102" s="163" t="n">
        <f aca="false">low_SIPA_income!I95</f>
        <v>116968.755680933</v>
      </c>
      <c r="G102" s="67" t="n">
        <f aca="false">E102-F102*0.7</f>
        <v>27328850.3352488</v>
      </c>
      <c r="H102" s="67"/>
      <c r="I102" s="67"/>
      <c r="J102" s="67" t="n">
        <f aca="false">G102*3.8235866717</f>
        <v>104494227.894741</v>
      </c>
      <c r="K102" s="9"/>
      <c r="L102" s="67"/>
      <c r="M102" s="67" t="n">
        <f aca="false">F102*2.511711692</f>
        <v>293791.79124249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low_SIPA_income!B96</f>
        <v>24017498.0553173</v>
      </c>
      <c r="F103" s="163" t="n">
        <f aca="false">low_SIPA_income!I96</f>
        <v>123068.804212046</v>
      </c>
      <c r="G103" s="67" t="n">
        <f aca="false">E103-F103*0.7</f>
        <v>23931349.8923688</v>
      </c>
      <c r="H103" s="67"/>
      <c r="I103" s="67"/>
      <c r="J103" s="67" t="n">
        <f aca="false">G103*3.8235866717</f>
        <v>91503590.4842507</v>
      </c>
      <c r="K103" s="9"/>
      <c r="L103" s="67"/>
      <c r="M103" s="67" t="n">
        <f aca="false">F103*2.511711692</f>
        <v>309113.354459855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low_SIPA_income!B97</f>
        <v>27608193.4049661</v>
      </c>
      <c r="F104" s="163" t="n">
        <f aca="false">low_SIPA_income!I97</f>
        <v>118561.335881125</v>
      </c>
      <c r="G104" s="67" t="n">
        <f aca="false">E104-F104*0.7</f>
        <v>27525200.4698493</v>
      </c>
      <c r="H104" s="67"/>
      <c r="I104" s="67"/>
      <c r="J104" s="67" t="n">
        <f aca="false">G104*3.8235866717</f>
        <v>105244989.652386</v>
      </c>
      <c r="K104" s="9"/>
      <c r="L104" s="67"/>
      <c r="M104" s="67" t="n">
        <f aca="false">F104*2.511711692</f>
        <v>297791.89355176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low_SIPA_income!B98</f>
        <v>24194915.2675359</v>
      </c>
      <c r="F105" s="161" t="n">
        <f aca="false">low_SIPA_income!I98</f>
        <v>119320.352635728</v>
      </c>
      <c r="G105" s="8" t="n">
        <f aca="false">E105-F105*0.7</f>
        <v>24111391.0206909</v>
      </c>
      <c r="H105" s="8"/>
      <c r="I105" s="8"/>
      <c r="J105" s="8" t="n">
        <f aca="false">G105*3.8235866717</f>
        <v>92191993.3428607</v>
      </c>
      <c r="K105" s="6"/>
      <c r="L105" s="8"/>
      <c r="M105" s="8" t="n">
        <f aca="false">F105*2.511711692</f>
        <v>299698.324808721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low_SIPA_income!B99</f>
        <v>27958048.061429</v>
      </c>
      <c r="F106" s="163" t="n">
        <f aca="false">low_SIPA_income!I99</f>
        <v>117167.22952276</v>
      </c>
      <c r="G106" s="67" t="n">
        <f aca="false">E106-F106*0.7</f>
        <v>27876031.000763</v>
      </c>
      <c r="H106" s="67"/>
      <c r="I106" s="67"/>
      <c r="J106" s="67" t="n">
        <f aca="false">G106*3.8235866717</f>
        <v>106586420.594414</v>
      </c>
      <c r="K106" s="9"/>
      <c r="L106" s="67"/>
      <c r="M106" s="67" t="n">
        <f aca="false">F106*2.511711692</f>
        <v>294290.300311565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low_SIPA_income!B100</f>
        <v>24542337.48445</v>
      </c>
      <c r="F107" s="163" t="n">
        <f aca="false">low_SIPA_income!I100</f>
        <v>116463.868863461</v>
      </c>
      <c r="G107" s="67" t="n">
        <f aca="false">E107-F107*0.7</f>
        <v>24460812.7762455</v>
      </c>
      <c r="H107" s="67"/>
      <c r="I107" s="67"/>
      <c r="J107" s="67" t="n">
        <f aca="false">G107*3.8235866717</f>
        <v>93528037.7102015</v>
      </c>
      <c r="K107" s="9"/>
      <c r="L107" s="67"/>
      <c r="M107" s="67" t="n">
        <f aca="false">F107*2.511711692</f>
        <v>292523.661119911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low_SIPA_income!B101</f>
        <v>28329088.2680222</v>
      </c>
      <c r="F108" s="163" t="n">
        <f aca="false">low_SIPA_income!I101</f>
        <v>117936.385245458</v>
      </c>
      <c r="G108" s="67" t="n">
        <f aca="false">E108-F108*0.7</f>
        <v>28246532.7983504</v>
      </c>
      <c r="H108" s="67"/>
      <c r="I108" s="67"/>
      <c r="J108" s="67" t="n">
        <f aca="false">G108*3.8235866717</f>
        <v>108003066.32951</v>
      </c>
      <c r="K108" s="9"/>
      <c r="L108" s="67"/>
      <c r="M108" s="67" t="n">
        <f aca="false">F108*2.511711692</f>
        <v>296222.197733233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low_SIPA_income!B102</f>
        <v>24513634.2186972</v>
      </c>
      <c r="F109" s="161" t="n">
        <f aca="false">low_SIPA_income!I102</f>
        <v>117865.700702677</v>
      </c>
      <c r="G109" s="8" t="n">
        <f aca="false">E109-F109*0.7</f>
        <v>24431128.2282053</v>
      </c>
      <c r="H109" s="8"/>
      <c r="I109" s="8"/>
      <c r="J109" s="8" t="n">
        <f aca="false">G109*3.8235866717</f>
        <v>93414536.2679594</v>
      </c>
      <c r="K109" s="6"/>
      <c r="L109" s="8"/>
      <c r="M109" s="8" t="n">
        <f aca="false">F109*2.511711692</f>
        <v>296044.658540686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low_SIPA_income!B103</f>
        <v>28264949.4544658</v>
      </c>
      <c r="F110" s="163" t="n">
        <f aca="false">low_SIPA_income!I103</f>
        <v>119504.904093624</v>
      </c>
      <c r="G110" s="67" t="n">
        <f aca="false">E110-F110*0.7</f>
        <v>28181296.0216003</v>
      </c>
      <c r="H110" s="67"/>
      <c r="I110" s="67"/>
      <c r="J110" s="67" t="n">
        <f aca="false">G110*3.8235866717</f>
        <v>107753627.859423</v>
      </c>
      <c r="K110" s="9"/>
      <c r="L110" s="67"/>
      <c r="M110" s="67" t="n">
        <f aca="false">F110*2.511711692</f>
        <v>300161.864863293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low_SIPA_income!B104</f>
        <v>24422309.6346625</v>
      </c>
      <c r="F111" s="163" t="n">
        <f aca="false">low_SIPA_income!I104</f>
        <v>121560.069972008</v>
      </c>
      <c r="G111" s="67" t="n">
        <f aca="false">E111-F111*0.7</f>
        <v>24337217.5856821</v>
      </c>
      <c r="H111" s="67"/>
      <c r="I111" s="67"/>
      <c r="J111" s="67" t="n">
        <f aca="false">G111*3.8235866717</f>
        <v>93055460.786877</v>
      </c>
      <c r="K111" s="9"/>
      <c r="L111" s="67"/>
      <c r="M111" s="67" t="n">
        <f aca="false">F111*2.511711692</f>
        <v>305323.84902903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low_SIPA_income!B105</f>
        <v>28233146.6670127</v>
      </c>
      <c r="F112" s="163" t="n">
        <f aca="false">low_SIPA_income!I105</f>
        <v>126971.146636062</v>
      </c>
      <c r="G112" s="67" t="n">
        <f aca="false">E112-F112*0.7</f>
        <v>28144266.8643675</v>
      </c>
      <c r="H112" s="67"/>
      <c r="I112" s="67"/>
      <c r="J112" s="67" t="n">
        <f aca="false">G112*3.8235866717</f>
        <v>107612043.667364</v>
      </c>
      <c r="K112" s="9"/>
      <c r="L112" s="67"/>
      <c r="M112" s="67" t="n">
        <f aca="false">F112*2.511711692</f>
        <v>318914.913552445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90" colorId="64" zoomScale="75" zoomScaleNormal="75" zoomScalePageLayoutView="100" workbookViewId="0">
      <selection pane="topLeft" activeCell="E9" activeCellId="0" sqref="E9"/>
    </sheetView>
  </sheetViews>
  <sheetFormatPr defaultColWidth="9.2265625" defaultRowHeight="12.8" zeroHeight="false" outlineLevelRow="0" outlineLevelCol="0"/>
  <cols>
    <col collapsed="false" customWidth="true" hidden="false" outlineLevel="0" max="5" min="5" style="110" width="19.62"/>
    <col collapsed="false" customWidth="true" hidden="false" outlineLevel="0" max="6" min="6" style="110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219</v>
      </c>
      <c r="F1" s="169" t="s">
        <v>220</v>
      </c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68"/>
      <c r="BG1" s="168"/>
      <c r="BH1" s="168"/>
      <c r="BI1" s="168"/>
      <c r="BJ1" s="168"/>
      <c r="BK1" s="168"/>
      <c r="BL1" s="168"/>
    </row>
    <row r="2" customFormat="false" ht="50.25" hidden="false" customHeight="true" outlineLevel="0" collapsed="false">
      <c r="A2" s="146" t="s">
        <v>221</v>
      </c>
      <c r="B2" s="146" t="s">
        <v>184</v>
      </c>
      <c r="C2" s="146" t="s">
        <v>185</v>
      </c>
      <c r="D2" s="146" t="s">
        <v>222</v>
      </c>
      <c r="E2" s="148" t="s">
        <v>223</v>
      </c>
      <c r="F2" s="148" t="s">
        <v>224</v>
      </c>
      <c r="G2" s="146" t="s">
        <v>225</v>
      </c>
      <c r="H2" s="146" t="s">
        <v>226</v>
      </c>
      <c r="I2" s="146" t="s">
        <v>227</v>
      </c>
      <c r="J2" s="146" t="s">
        <v>228</v>
      </c>
      <c r="K2" s="146" t="s">
        <v>229</v>
      </c>
      <c r="L2" s="146" t="s">
        <v>230</v>
      </c>
      <c r="M2" s="149" t="s">
        <v>231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232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159"/>
      <c r="B9" s="159" t="n">
        <v>2015</v>
      </c>
      <c r="C9" s="5" t="n">
        <v>1</v>
      </c>
      <c r="D9" s="159" t="n">
        <v>161</v>
      </c>
      <c r="E9" s="161" t="n">
        <f aca="false">high_SIPA_income!B2</f>
        <v>18000510.6188669</v>
      </c>
      <c r="F9" s="161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63" t="n">
        <f aca="false">high_SIPA_income!B3</f>
        <v>22157499.2341788</v>
      </c>
      <c r="F10" s="163" t="n">
        <f aca="false">high_SIPA_income!I3</f>
        <v>151084.142402353</v>
      </c>
      <c r="G10" s="67" t="n">
        <f aca="false">E10-F10*0.7</f>
        <v>22051740.3344971</v>
      </c>
      <c r="H10" s="67" t="s">
        <v>233</v>
      </c>
      <c r="I10" s="175" t="n">
        <f aca="false">AVERAGE(I3:I8)</f>
        <v>3.82358667172555</v>
      </c>
      <c r="J10" s="67" t="n">
        <f aca="false">G10*3.8235866717</f>
        <v>84316740.4307724</v>
      </c>
      <c r="K10" s="9" t="s">
        <v>233</v>
      </c>
      <c r="L10" s="175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63" t="n">
        <f aca="false">high_SIPA_income!B4</f>
        <v>20233959.3615849</v>
      </c>
      <c r="F11" s="163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63" t="n">
        <f aca="false">high_SIPA_income!B5</f>
        <v>23711099.340712</v>
      </c>
      <c r="F12" s="163" t="n">
        <f aca="false">high_SIPA_income!I5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9" t="s">
        <v>234</v>
      </c>
      <c r="B13" s="159" t="n">
        <v>2016</v>
      </c>
      <c r="C13" s="5" t="n">
        <v>1</v>
      </c>
      <c r="D13" s="159" t="n">
        <v>165</v>
      </c>
      <c r="E13" s="161" t="n">
        <f aca="false">high_SIPA_income!B6</f>
        <v>19318558.8094962</v>
      </c>
      <c r="F13" s="161" t="n">
        <f aca="false">high_SIPA_income!I6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high_SIPA_income!B7</f>
        <v>22035975.6793422</v>
      </c>
      <c r="F14" s="163" t="n">
        <f aca="false">high_SIPA_income!I7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high_SIPA_income!B8</f>
        <v>19225382.5714869</v>
      </c>
      <c r="F15" s="163" t="n">
        <f aca="false">high_SIPA_income!I8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high_SIPA_income!B9</f>
        <v>22564836.9054479</v>
      </c>
      <c r="F16" s="163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high_SIPA_income!B10</f>
        <v>19510720.9348717</v>
      </c>
      <c r="F17" s="161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high_SIPA_income!B11</f>
        <v>23339052.656364</v>
      </c>
      <c r="F18" s="163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high_SIPA_income!B12</f>
        <v>20676340.3358436</v>
      </c>
      <c r="F19" s="163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high_SIPA_income!B13</f>
        <v>24442783.390504</v>
      </c>
      <c r="F20" s="163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high_SIPA_income!B14</f>
        <v>19425279.3963776</v>
      </c>
      <c r="F21" s="161" t="n">
        <f aca="false">high_SIPA_income!I14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high_SIPA_income!B15</f>
        <v>22128007.929654</v>
      </c>
      <c r="F22" s="163" t="n">
        <f aca="false">high_SIPA_income!I15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high_SIPA_income!B16</f>
        <v>18144968.4047922</v>
      </c>
      <c r="F23" s="163" t="n">
        <f aca="false">high_SIPA_income!I16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high_SIPA_income!B17</f>
        <v>19836641.3035061</v>
      </c>
      <c r="F24" s="163" t="n">
        <f aca="false">high_SIPA_income!I17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high_SIPA_income!B18</f>
        <v>15838280.4823216</v>
      </c>
      <c r="F25" s="161" t="n">
        <f aca="false">high_SIPA_income!I18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high_SIPA_income!B19</f>
        <v>18778360.1188109</v>
      </c>
      <c r="F26" s="163" t="n">
        <f aca="false">high_SIPA_income!I19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high_SIPA_income!B20</f>
        <v>15860188.8718915</v>
      </c>
      <c r="F27" s="163" t="n">
        <f aca="false">high_SIPA_income!I20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high_SIPA_income!B21</f>
        <v>18034001.571782</v>
      </c>
      <c r="F28" s="163" t="n">
        <f aca="false">high_SIPA_income!I21</f>
        <v>109843.876246888</v>
      </c>
      <c r="G28" s="67" t="n">
        <f aca="false">E28-F28*0.7</f>
        <v>17957110.8584092</v>
      </c>
      <c r="H28" s="67"/>
      <c r="I28" s="67"/>
      <c r="J28" s="67" t="n">
        <f aca="false">G28*3.8235866717</f>
        <v>68660569.7404526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high_SIPA_income!B22</f>
        <v>16519216.7395566</v>
      </c>
      <c r="F29" s="161" t="n">
        <f aca="false">high_SIPA_income!I22</f>
        <v>111198.450878821</v>
      </c>
      <c r="G29" s="8" t="n">
        <f aca="false">E29-F29*0.7</f>
        <v>16441377.8239414</v>
      </c>
      <c r="H29" s="8"/>
      <c r="I29" s="8"/>
      <c r="J29" s="8" t="n">
        <f aca="false">G29*3.8235866717</f>
        <v>62865033.1120063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high_SIPA_income!B23</f>
        <v>19050492.5642933</v>
      </c>
      <c r="F30" s="163" t="n">
        <f aca="false">high_SIPA_income!I23</f>
        <v>92598.769380318</v>
      </c>
      <c r="G30" s="67" t="n">
        <f aca="false">E30-F30*0.7</f>
        <v>18985673.4257271</v>
      </c>
      <c r="H30" s="67"/>
      <c r="I30" s="67"/>
      <c r="J30" s="67" t="n">
        <f aca="false">G30*3.8235866717</f>
        <v>72593367.863859</v>
      </c>
      <c r="K30" s="9"/>
      <c r="L30" s="67"/>
      <c r="M30" s="67" t="n">
        <f aca="false">F30*2.511711692</f>
        <v>232581.411717356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high_SIPA_income!B24</f>
        <v>16159565.6520399</v>
      </c>
      <c r="F31" s="163" t="n">
        <f aca="false">high_SIPA_income!I24</f>
        <v>90185.0257722992</v>
      </c>
      <c r="G31" s="67" t="n">
        <f aca="false">E31-F31*0.7</f>
        <v>16096436.1339993</v>
      </c>
      <c r="H31" s="67"/>
      <c r="I31" s="67"/>
      <c r="J31" s="67" t="n">
        <f aca="false">G31*3.8235866717</f>
        <v>61546118.6638301</v>
      </c>
      <c r="K31" s="9"/>
      <c r="L31" s="67"/>
      <c r="M31" s="67" t="n">
        <f aca="false">F31*2.511711692</f>
        <v>226518.783675605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high_SIPA_income!B25</f>
        <v>18994979.2769782</v>
      </c>
      <c r="F32" s="163" t="n">
        <f aca="false">high_SIPA_income!I25</f>
        <v>93059.1908955133</v>
      </c>
      <c r="G32" s="67" t="n">
        <f aca="false">E32-F32*0.7</f>
        <v>18929837.8433513</v>
      </c>
      <c r="H32" s="67"/>
      <c r="I32" s="67"/>
      <c r="J32" s="67" t="n">
        <f aca="false">G32*3.8235866717</f>
        <v>72379875.6752803</v>
      </c>
      <c r="K32" s="9"/>
      <c r="L32" s="67"/>
      <c r="M32" s="67" t="n">
        <f aca="false">F32*2.511711692</f>
        <v>233737.857820321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high_SIPA_income!B26</f>
        <v>16891949.5864212</v>
      </c>
      <c r="F33" s="161" t="n">
        <f aca="false">high_SIPA_income!I26</f>
        <v>95102.6203572274</v>
      </c>
      <c r="G33" s="8" t="n">
        <f aca="false">E33-F33*0.7</f>
        <v>16825377.7521712</v>
      </c>
      <c r="H33" s="8"/>
      <c r="I33" s="8"/>
      <c r="J33" s="8" t="n">
        <f aca="false">G33*3.8235866717</f>
        <v>64333290.1195195</v>
      </c>
      <c r="K33" s="6"/>
      <c r="L33" s="8"/>
      <c r="M33" s="8" t="n">
        <f aca="false">F33*2.511711692</f>
        <v>238870.363491085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high_SIPA_income!B27</f>
        <v>20042509.0590344</v>
      </c>
      <c r="F34" s="163" t="n">
        <f aca="false">high_SIPA_income!I27</f>
        <v>99309.5487877962</v>
      </c>
      <c r="G34" s="67" t="n">
        <f aca="false">E34-F34*0.7</f>
        <v>19972992.3748829</v>
      </c>
      <c r="H34" s="67"/>
      <c r="I34" s="67"/>
      <c r="J34" s="67" t="n">
        <f aca="false">G34*3.8235866717</f>
        <v>76368467.4385681</v>
      </c>
      <c r="K34" s="9"/>
      <c r="L34" s="67"/>
      <c r="M34" s="67" t="n">
        <f aca="false">F34*2.511711692</f>
        <v>249436.954817552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high_SIPA_income!B28</f>
        <v>17832143.6288336</v>
      </c>
      <c r="F35" s="163" t="n">
        <f aca="false">high_SIPA_income!I28</f>
        <v>107147.118516603</v>
      </c>
      <c r="G35" s="67" t="n">
        <f aca="false">E35-F35*0.7</f>
        <v>17757140.645872</v>
      </c>
      <c r="H35" s="67"/>
      <c r="I35" s="67"/>
      <c r="J35" s="67" t="n">
        <f aca="false">G35*3.8235866717</f>
        <v>67895966.3010585</v>
      </c>
      <c r="K35" s="9"/>
      <c r="L35" s="67"/>
      <c r="M35" s="67" t="n">
        <f aca="false">F35*2.511711692</f>
        <v>269122.670342262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high_SIPA_income!B29</f>
        <v>21479866.5074972</v>
      </c>
      <c r="F36" s="163" t="n">
        <f aca="false">high_SIPA_income!I29</f>
        <v>106130.685336469</v>
      </c>
      <c r="G36" s="67" t="n">
        <f aca="false">E36-F36*0.7</f>
        <v>21405575.0277617</v>
      </c>
      <c r="H36" s="67"/>
      <c r="I36" s="67"/>
      <c r="J36" s="67" t="n">
        <f aca="false">G36*3.8235866717</f>
        <v>81846071.3762241</v>
      </c>
      <c r="K36" s="9"/>
      <c r="L36" s="67"/>
      <c r="M36" s="67" t="n">
        <f aca="false">F36*2.511711692</f>
        <v>266569.683239581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high_SIPA_income!B30</f>
        <v>18980788.2061931</v>
      </c>
      <c r="F37" s="161" t="n">
        <f aca="false">high_SIPA_income!I30</f>
        <v>113262.287512887</v>
      </c>
      <c r="G37" s="8" t="n">
        <f aca="false">E37-F37*0.7</f>
        <v>18901504.604934</v>
      </c>
      <c r="H37" s="8"/>
      <c r="I37" s="8"/>
      <c r="J37" s="8" t="n">
        <f aca="false">G37*3.8235866717</f>
        <v>72271541.082502</v>
      </c>
      <c r="K37" s="6"/>
      <c r="L37" s="8"/>
      <c r="M37" s="8" t="n">
        <f aca="false">F37*2.511711692</f>
        <v>284482.211808783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high_SIPA_income!B31</f>
        <v>22623902.6735673</v>
      </c>
      <c r="F38" s="163" t="n">
        <f aca="false">high_SIPA_income!I31</f>
        <v>105822.159339001</v>
      </c>
      <c r="G38" s="67" t="n">
        <f aca="false">E38-F38*0.7</f>
        <v>22549827.16203</v>
      </c>
      <c r="H38" s="67"/>
      <c r="I38" s="67"/>
      <c r="J38" s="67" t="n">
        <f aca="false">G38*3.8235866717</f>
        <v>86221218.5858764</v>
      </c>
      <c r="K38" s="9"/>
      <c r="L38" s="67"/>
      <c r="M38" s="67" t="n">
        <f aca="false">F38*2.511711692</f>
        <v>265794.754884456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high_SIPA_income!B32</f>
        <v>19986489.0845214</v>
      </c>
      <c r="F39" s="163" t="n">
        <f aca="false">high_SIPA_income!I32</f>
        <v>113566.354432663</v>
      </c>
      <c r="G39" s="67" t="n">
        <f aca="false">E39-F39*0.7</f>
        <v>19906992.6364185</v>
      </c>
      <c r="H39" s="67"/>
      <c r="I39" s="67"/>
      <c r="J39" s="67" t="n">
        <f aca="false">G39*3.8235866717</f>
        <v>76116111.7182398</v>
      </c>
      <c r="K39" s="9"/>
      <c r="L39" s="67"/>
      <c r="M39" s="67" t="n">
        <f aca="false">F39*2.511711692</f>
        <v>285245.940246336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high_SIPA_income!B33</f>
        <v>23836716.7740351</v>
      </c>
      <c r="F40" s="163" t="n">
        <f aca="false">high_SIPA_income!I33</f>
        <v>107082.438359208</v>
      </c>
      <c r="G40" s="67" t="n">
        <f aca="false">E40-F40*0.7</f>
        <v>23761759.0671836</v>
      </c>
      <c r="H40" s="67"/>
      <c r="I40" s="67"/>
      <c r="J40" s="67" t="n">
        <f aca="false">G40*3.8235866717</f>
        <v>90855145.26543</v>
      </c>
      <c r="K40" s="9"/>
      <c r="L40" s="67"/>
      <c r="M40" s="67" t="n">
        <f aca="false">F40*2.511711692</f>
        <v>268960.212434692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high_SIPA_income!B34</f>
        <v>20851933.7293654</v>
      </c>
      <c r="F41" s="161" t="n">
        <f aca="false">high_SIPA_income!I34</f>
        <v>114492.47529895</v>
      </c>
      <c r="G41" s="8" t="n">
        <f aca="false">E41-F41*0.7</f>
        <v>20771788.9966561</v>
      </c>
      <c r="H41" s="8"/>
      <c r="I41" s="8"/>
      <c r="J41" s="8" t="n">
        <f aca="false">G41*3.8235866717</f>
        <v>79422735.5549792</v>
      </c>
      <c r="K41" s="6"/>
      <c r="L41" s="8"/>
      <c r="M41" s="8" t="n">
        <f aca="false">F41*2.511711692</f>
        <v>287572.088854393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high_SIPA_income!B35</f>
        <v>24349515.0889757</v>
      </c>
      <c r="F42" s="163" t="n">
        <f aca="false">high_SIPA_income!I35</f>
        <v>108277.941081219</v>
      </c>
      <c r="G42" s="67" t="n">
        <f aca="false">E42-F42*0.7</f>
        <v>24273720.5302189</v>
      </c>
      <c r="H42" s="67"/>
      <c r="I42" s="67"/>
      <c r="J42" s="67" t="n">
        <f aca="false">G42*3.8235866717</f>
        <v>92812674.2919155</v>
      </c>
      <c r="K42" s="9"/>
      <c r="L42" s="67"/>
      <c r="M42" s="67" t="n">
        <f aca="false">F42*2.511711692</f>
        <v>271962.970599385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high_SIPA_income!B36</f>
        <v>21357365.3962646</v>
      </c>
      <c r="F43" s="163" t="n">
        <f aca="false">high_SIPA_income!I36</f>
        <v>107598.057093663</v>
      </c>
      <c r="G43" s="67" t="n">
        <f aca="false">E43-F43*0.7</f>
        <v>21282046.7562991</v>
      </c>
      <c r="H43" s="67"/>
      <c r="I43" s="67"/>
      <c r="J43" s="67" t="n">
        <f aca="false">G43*3.8235866717</f>
        <v>81373750.3238814</v>
      </c>
      <c r="K43" s="9"/>
      <c r="L43" s="67"/>
      <c r="M43" s="67" t="n">
        <f aca="false">F43*2.511711692</f>
        <v>270255.298038638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high_SIPA_income!B37</f>
        <v>25104096.8532308</v>
      </c>
      <c r="F44" s="163" t="n">
        <f aca="false">high_SIPA_income!I37</f>
        <v>108415.455426348</v>
      </c>
      <c r="G44" s="67" t="n">
        <f aca="false">E44-F44*0.7</f>
        <v>25028206.0344323</v>
      </c>
      <c r="H44" s="67"/>
      <c r="I44" s="67"/>
      <c r="J44" s="67" t="n">
        <f aca="false">G44*3.8235866717</f>
        <v>95697515.009817</v>
      </c>
      <c r="K44" s="9"/>
      <c r="L44" s="67"/>
      <c r="M44" s="67" t="n">
        <f aca="false">F44*2.511711692</f>
        <v>272308.366987862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high_SIPA_income!B38</f>
        <v>21844584.5665858</v>
      </c>
      <c r="F45" s="161" t="n">
        <f aca="false">high_SIPA_income!I38</f>
        <v>113667.277826058</v>
      </c>
      <c r="G45" s="8" t="n">
        <f aca="false">E45-F45*0.7</f>
        <v>21765017.4721075</v>
      </c>
      <c r="H45" s="8"/>
      <c r="I45" s="8"/>
      <c r="J45" s="8" t="n">
        <f aca="false">G45*3.8235866717</f>
        <v>83220430.7156679</v>
      </c>
      <c r="K45" s="6"/>
      <c r="L45" s="8"/>
      <c r="M45" s="8" t="n">
        <f aca="false">F45*2.511711692</f>
        <v>285499.430713523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high_SIPA_income!B39</f>
        <v>25533336.8524152</v>
      </c>
      <c r="F46" s="163" t="n">
        <f aca="false">high_SIPA_income!I39</f>
        <v>113550.336069931</v>
      </c>
      <c r="G46" s="67" t="n">
        <f aca="false">E46-F46*0.7</f>
        <v>25453851.6171663</v>
      </c>
      <c r="H46" s="67"/>
      <c r="I46" s="67"/>
      <c r="J46" s="67" t="n">
        <f aca="false">G46*3.8235866717</f>
        <v>97325007.7868265</v>
      </c>
      <c r="K46" s="9"/>
      <c r="L46" s="67"/>
      <c r="M46" s="67" t="n">
        <f aca="false">F46*2.511711692</f>
        <v>285205.706737376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high_SIPA_income!B40</f>
        <v>22280286.9926314</v>
      </c>
      <c r="F47" s="163" t="n">
        <f aca="false">high_SIPA_income!I40</f>
        <v>113271.444243092</v>
      </c>
      <c r="G47" s="67" t="n">
        <f aca="false">E47-F47*0.7</f>
        <v>22200996.9816612</v>
      </c>
      <c r="H47" s="67"/>
      <c r="I47" s="67"/>
      <c r="J47" s="67" t="n">
        <f aca="false">G47*3.8235866717</f>
        <v>84887436.1575317</v>
      </c>
      <c r="K47" s="9"/>
      <c r="L47" s="67"/>
      <c r="M47" s="67" t="n">
        <f aca="false">F47*2.511711692</f>
        <v>284505.2108751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high_SIPA_income!B41</f>
        <v>25995157.0475932</v>
      </c>
      <c r="F48" s="163" t="n">
        <f aca="false">high_SIPA_income!I41</f>
        <v>115227.083970589</v>
      </c>
      <c r="G48" s="67" t="n">
        <f aca="false">E48-F48*0.7</f>
        <v>25914498.0888138</v>
      </c>
      <c r="H48" s="67"/>
      <c r="I48" s="67"/>
      <c r="J48" s="67" t="n">
        <f aca="false">G48*3.8235866717</f>
        <v>99086329.4961834</v>
      </c>
      <c r="K48" s="9"/>
      <c r="L48" s="67"/>
      <c r="M48" s="67" t="n">
        <f aca="false">F48*2.511711692</f>
        <v>289417.214043993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high_SIPA_income!B42</f>
        <v>22905396.1372092</v>
      </c>
      <c r="F49" s="161" t="n">
        <f aca="false">high_SIPA_income!I42</f>
        <v>116097.034094482</v>
      </c>
      <c r="G49" s="8" t="n">
        <f aca="false">E49-F49*0.7</f>
        <v>22824128.213343</v>
      </c>
      <c r="H49" s="8"/>
      <c r="I49" s="8"/>
      <c r="J49" s="8" t="n">
        <f aca="false">G49*3.8235866717</f>
        <v>87270032.4297103</v>
      </c>
      <c r="K49" s="6"/>
      <c r="L49" s="8"/>
      <c r="M49" s="8" t="n">
        <f aca="false">F49*2.511711692</f>
        <v>291602.277941632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high_SIPA_income!B43</f>
        <v>26784757.0425234</v>
      </c>
      <c r="F50" s="163" t="n">
        <f aca="false">high_SIPA_income!I43</f>
        <v>117276.616013178</v>
      </c>
      <c r="G50" s="67" t="n">
        <f aca="false">E50-F50*0.7</f>
        <v>26702663.4113142</v>
      </c>
      <c r="H50" s="67"/>
      <c r="I50" s="67"/>
      <c r="J50" s="67" t="n">
        <f aca="false">G50*3.8235866717</f>
        <v>102099947.918392</v>
      </c>
      <c r="K50" s="9"/>
      <c r="L50" s="67"/>
      <c r="M50" s="67" t="n">
        <f aca="false">F50*2.511711692</f>
        <v>294565.047638493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high_SIPA_income!B44</f>
        <v>23718805.531849</v>
      </c>
      <c r="F51" s="163" t="n">
        <f aca="false">high_SIPA_income!I44</f>
        <v>111571.893118889</v>
      </c>
      <c r="G51" s="67" t="n">
        <f aca="false">E51-F51*0.7</f>
        <v>23640705.2066658</v>
      </c>
      <c r="H51" s="67"/>
      <c r="I51" s="67"/>
      <c r="J51" s="67" t="n">
        <f aca="false">G51*3.8235866717</f>
        <v>90392285.337796</v>
      </c>
      <c r="K51" s="9"/>
      <c r="L51" s="67"/>
      <c r="M51" s="67" t="n">
        <f aca="false">F51*2.511711692</f>
        <v>280236.428445287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high_SIPA_income!B45</f>
        <v>27630091.835254</v>
      </c>
      <c r="F52" s="163" t="n">
        <f aca="false">high_SIPA_income!I45</f>
        <v>111738.147905495</v>
      </c>
      <c r="G52" s="67" t="n">
        <f aca="false">E52-F52*0.7</f>
        <v>27551875.1317202</v>
      </c>
      <c r="H52" s="67"/>
      <c r="I52" s="67"/>
      <c r="J52" s="67" t="n">
        <f aca="false">G52*3.8235866717</f>
        <v>105346982.533988</v>
      </c>
      <c r="K52" s="9"/>
      <c r="L52" s="67"/>
      <c r="M52" s="67" t="n">
        <f aca="false">F52*2.511711692</f>
        <v>280654.012536656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high_SIPA_income!B46</f>
        <v>24218114.9200954</v>
      </c>
      <c r="F53" s="161" t="n">
        <f aca="false">high_SIPA_income!I46</f>
        <v>114814.007105946</v>
      </c>
      <c r="G53" s="8" t="n">
        <f aca="false">E53-F53*0.7</f>
        <v>24137745.1151213</v>
      </c>
      <c r="H53" s="8"/>
      <c r="I53" s="8"/>
      <c r="J53" s="8" t="n">
        <f aca="false">G53*3.8235866717</f>
        <v>92292760.5070694</v>
      </c>
      <c r="K53" s="6"/>
      <c r="L53" s="8"/>
      <c r="M53" s="8" t="n">
        <f aca="false">F53*2.511711692</f>
        <v>288379.684053376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high_SIPA_income!B47</f>
        <v>28497774.9260587</v>
      </c>
      <c r="F54" s="163" t="n">
        <f aca="false">high_SIPA_income!I47</f>
        <v>114372.846165395</v>
      </c>
      <c r="G54" s="67" t="n">
        <f aca="false">E54-F54*0.7</f>
        <v>28417713.9337429</v>
      </c>
      <c r="H54" s="67"/>
      <c r="I54" s="67"/>
      <c r="J54" s="67" t="n">
        <f aca="false">G54*3.8235866717</f>
        <v>108657592.237243</v>
      </c>
      <c r="K54" s="9"/>
      <c r="L54" s="67"/>
      <c r="M54" s="67" t="n">
        <f aca="false">F54*2.511711692</f>
        <v>287271.614960939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high_SIPA_income!B48</f>
        <v>25022146.472662</v>
      </c>
      <c r="F55" s="163" t="n">
        <f aca="false">high_SIPA_income!I48</f>
        <v>112584.58505278</v>
      </c>
      <c r="G55" s="67" t="n">
        <f aca="false">E55-F55*0.7</f>
        <v>24943337.2631251</v>
      </c>
      <c r="H55" s="67"/>
      <c r="I55" s="67"/>
      <c r="J55" s="67" t="n">
        <f aca="false">G55*3.8235866717</f>
        <v>95373011.907003</v>
      </c>
      <c r="K55" s="9"/>
      <c r="L55" s="67"/>
      <c r="M55" s="67" t="n">
        <f aca="false">F55*2.511711692</f>
        <v>282780.018616036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high_SIPA_income!B49</f>
        <v>29089870.9906816</v>
      </c>
      <c r="F56" s="163" t="n">
        <f aca="false">high_SIPA_income!I49</f>
        <v>115503.077832828</v>
      </c>
      <c r="G56" s="67" t="n">
        <f aca="false">E56-F56*0.7</f>
        <v>29009018.8361986</v>
      </c>
      <c r="H56" s="67"/>
      <c r="I56" s="67"/>
      <c r="J56" s="67" t="n">
        <f aca="false">G56*3.8235866717</f>
        <v>110918497.781183</v>
      </c>
      <c r="K56" s="9"/>
      <c r="L56" s="67"/>
      <c r="M56" s="67" t="n">
        <f aca="false">F56*2.511711692</f>
        <v>290110.431054701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high_SIPA_income!B50</f>
        <v>25596089.2432647</v>
      </c>
      <c r="F57" s="161" t="n">
        <f aca="false">high_SIPA_income!I50</f>
        <v>113123.056947903</v>
      </c>
      <c r="G57" s="8" t="n">
        <f aca="false">E57-F57*0.7</f>
        <v>25516903.1034012</v>
      </c>
      <c r="H57" s="8"/>
      <c r="I57" s="8"/>
      <c r="J57" s="8" t="n">
        <f aca="false">G57*3.8235866717</f>
        <v>97566090.6092252</v>
      </c>
      <c r="K57" s="6"/>
      <c r="L57" s="8"/>
      <c r="M57" s="8" t="n">
        <f aca="false">F57*2.511711692</f>
        <v>284132.504770829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high_SIPA_income!B51</f>
        <v>29669549.3536052</v>
      </c>
      <c r="F58" s="163" t="n">
        <f aca="false">high_SIPA_income!I51</f>
        <v>114099.155443818</v>
      </c>
      <c r="G58" s="67" t="n">
        <f aca="false">E58-F58*0.7</f>
        <v>29589679.9447945</v>
      </c>
      <c r="H58" s="67"/>
      <c r="I58" s="67"/>
      <c r="J58" s="67" t="n">
        <f aca="false">G58*3.8235866717</f>
        <v>113138705.856785</v>
      </c>
      <c r="K58" s="9"/>
      <c r="L58" s="67"/>
      <c r="M58" s="67" t="n">
        <f aca="false">F58*2.511711692</f>
        <v>286584.182775563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high_SIPA_income!B52</f>
        <v>26096109.5604369</v>
      </c>
      <c r="F59" s="163" t="n">
        <f aca="false">high_SIPA_income!I52</f>
        <v>115021.584750057</v>
      </c>
      <c r="G59" s="67" t="n">
        <f aca="false">E59-F59*0.7</f>
        <v>26015594.4511118</v>
      </c>
      <c r="H59" s="67"/>
      <c r="I59" s="67"/>
      <c r="J59" s="67" t="n">
        <f aca="false">G59*3.8235866717</f>
        <v>99472880.1996238</v>
      </c>
      <c r="K59" s="9"/>
      <c r="L59" s="67"/>
      <c r="M59" s="67" t="n">
        <f aca="false">F59*2.511711692</f>
        <v>288901.059249087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high_SIPA_income!B53</f>
        <v>29906632.6537767</v>
      </c>
      <c r="F60" s="163" t="n">
        <f aca="false">high_SIPA_income!I53</f>
        <v>116060.510648875</v>
      </c>
      <c r="G60" s="67" t="n">
        <f aca="false">E60-F60*0.7</f>
        <v>29825390.2963225</v>
      </c>
      <c r="H60" s="67"/>
      <c r="I60" s="67"/>
      <c r="J60" s="67" t="n">
        <f aca="false">G60*3.8235866717</f>
        <v>114039964.815269</v>
      </c>
      <c r="K60" s="9"/>
      <c r="L60" s="67"/>
      <c r="M60" s="67" t="n">
        <f aca="false">F60*2.511711692</f>
        <v>291510.541576269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high_SIPA_income!B54</f>
        <v>26444786.9295823</v>
      </c>
      <c r="F61" s="161" t="n">
        <f aca="false">high_SIPA_income!I54</f>
        <v>118523.967974962</v>
      </c>
      <c r="G61" s="8" t="n">
        <f aca="false">E61-F61*0.7</f>
        <v>26361820.1519998</v>
      </c>
      <c r="H61" s="8"/>
      <c r="I61" s="8"/>
      <c r="J61" s="8" t="n">
        <f aca="false">G61*3.8235866717</f>
        <v>100796704.174939</v>
      </c>
      <c r="K61" s="6"/>
      <c r="L61" s="8"/>
      <c r="M61" s="8" t="n">
        <f aca="false">F61*2.511711692</f>
        <v>297698.036144946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high_SIPA_income!B55</f>
        <v>30684906.324119</v>
      </c>
      <c r="F62" s="163" t="n">
        <f aca="false">high_SIPA_income!I55</f>
        <v>118636.874718999</v>
      </c>
      <c r="G62" s="67" t="n">
        <f aca="false">E62-F62*0.7</f>
        <v>30601860.5118157</v>
      </c>
      <c r="H62" s="67"/>
      <c r="I62" s="67"/>
      <c r="J62" s="67" t="n">
        <f aca="false">G62*3.8235866717</f>
        <v>117008865.982201</v>
      </c>
      <c r="K62" s="9"/>
      <c r="L62" s="67"/>
      <c r="M62" s="67" t="n">
        <f aca="false">F62*2.511711692</f>
        <v>297981.625334048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high_SIPA_income!B56</f>
        <v>27192320.1304516</v>
      </c>
      <c r="F63" s="163" t="n">
        <f aca="false">high_SIPA_income!I56</f>
        <v>114454.616617276</v>
      </c>
      <c r="G63" s="67" t="n">
        <f aca="false">E63-F63*0.7</f>
        <v>27112201.8988195</v>
      </c>
      <c r="H63" s="67"/>
      <c r="I63" s="67"/>
      <c r="J63" s="67" t="n">
        <f aca="false">G63*3.8235866717</f>
        <v>103665853.820766</v>
      </c>
      <c r="K63" s="9"/>
      <c r="L63" s="67"/>
      <c r="M63" s="67" t="n">
        <f aca="false">F63*2.511711692</f>
        <v>287476.998760991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high_SIPA_income!B57</f>
        <v>31451291.8224852</v>
      </c>
      <c r="F64" s="163" t="n">
        <f aca="false">high_SIPA_income!I57</f>
        <v>116477.504992183</v>
      </c>
      <c r="G64" s="67" t="n">
        <f aca="false">E64-F64*0.7</f>
        <v>31369757.5689907</v>
      </c>
      <c r="H64" s="67"/>
      <c r="I64" s="67"/>
      <c r="J64" s="67" t="n">
        <f aca="false">G64*3.8235866717</f>
        <v>119944986.935253</v>
      </c>
      <c r="K64" s="9"/>
      <c r="L64" s="67"/>
      <c r="M64" s="67" t="n">
        <f aca="false">F64*2.511711692</f>
        <v>292557.911143855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high_SIPA_income!B58</f>
        <v>27542123.2632334</v>
      </c>
      <c r="F65" s="161" t="n">
        <f aca="false">high_SIPA_income!I58</f>
        <v>119217.054107686</v>
      </c>
      <c r="G65" s="8" t="n">
        <f aca="false">E65-F65*0.7</f>
        <v>27458671.325358</v>
      </c>
      <c r="H65" s="8"/>
      <c r="I65" s="8"/>
      <c r="J65" s="8" t="n">
        <f aca="false">G65*3.8235866717</f>
        <v>104990609.70223</v>
      </c>
      <c r="K65" s="6"/>
      <c r="L65" s="8"/>
      <c r="M65" s="8" t="n">
        <f aca="false">F65*2.511711692</f>
        <v>299438.868688073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high_SIPA_income!B59</f>
        <v>31814251.1978883</v>
      </c>
      <c r="F66" s="163" t="n">
        <f aca="false">high_SIPA_income!I59</f>
        <v>120936.477848699</v>
      </c>
      <c r="G66" s="67" t="n">
        <f aca="false">E66-F66*0.7</f>
        <v>31729595.6633942</v>
      </c>
      <c r="H66" s="67"/>
      <c r="I66" s="67"/>
      <c r="J66" s="67" t="n">
        <f aca="false">G66*3.8235866717</f>
        <v>121320859.076984</v>
      </c>
      <c r="K66" s="9"/>
      <c r="L66" s="67"/>
      <c r="M66" s="67" t="n">
        <f aca="false">F66*2.511711692</f>
        <v>303757.565401876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high_SIPA_income!B60</f>
        <v>28028366.9971789</v>
      </c>
      <c r="F67" s="163" t="n">
        <f aca="false">high_SIPA_income!I60</f>
        <v>123533.318699319</v>
      </c>
      <c r="G67" s="67" t="n">
        <f aca="false">E67-F67*0.7</f>
        <v>27941893.6740894</v>
      </c>
      <c r="H67" s="67"/>
      <c r="I67" s="67"/>
      <c r="J67" s="67" t="n">
        <f aca="false">G67*3.8235866717</f>
        <v>106838252.234307</v>
      </c>
      <c r="K67" s="9"/>
      <c r="L67" s="67"/>
      <c r="M67" s="67" t="n">
        <f aca="false">F67*2.511711692</f>
        <v>310280.080928641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high_SIPA_income!B61</f>
        <v>32630026.2165692</v>
      </c>
      <c r="F68" s="163" t="n">
        <f aca="false">high_SIPA_income!I61</f>
        <v>119188.458357453</v>
      </c>
      <c r="G68" s="67" t="n">
        <f aca="false">E68-F68*0.7</f>
        <v>32546594.2957189</v>
      </c>
      <c r="H68" s="67"/>
      <c r="I68" s="67"/>
      <c r="J68" s="67" t="n">
        <f aca="false">G68*3.8235866717</f>
        <v>124444724.158338</v>
      </c>
      <c r="K68" s="9"/>
      <c r="L68" s="67"/>
      <c r="M68" s="67" t="n">
        <f aca="false">F68*2.511711692</f>
        <v>299367.044407869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high_SIPA_income!B62</f>
        <v>28703504.779219</v>
      </c>
      <c r="F69" s="161" t="n">
        <f aca="false">high_SIPA_income!I62</f>
        <v>118682.620761947</v>
      </c>
      <c r="G69" s="8" t="n">
        <f aca="false">E69-F69*0.7</f>
        <v>28620426.9446857</v>
      </c>
      <c r="H69" s="8"/>
      <c r="I69" s="8"/>
      <c r="J69" s="8" t="n">
        <f aca="false">G69*3.8235866717</f>
        <v>109432683.004064</v>
      </c>
      <c r="K69" s="6"/>
      <c r="L69" s="8"/>
      <c r="M69" s="8" t="n">
        <f aca="false">F69*2.511711692</f>
        <v>298096.526204985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high_SIPA_income!B63</f>
        <v>33324895.1631192</v>
      </c>
      <c r="F70" s="163" t="n">
        <f aca="false">high_SIPA_income!I63</f>
        <v>116979.247833241</v>
      </c>
      <c r="G70" s="67" t="n">
        <f aca="false">E70-F70*0.7</f>
        <v>33243009.6896359</v>
      </c>
      <c r="H70" s="67"/>
      <c r="I70" s="67"/>
      <c r="J70" s="67" t="n">
        <f aca="false">G70*3.8235866717</f>
        <v>127107528.776486</v>
      </c>
      <c r="K70" s="9"/>
      <c r="L70" s="67"/>
      <c r="M70" s="67" t="n">
        <f aca="false">F70*2.511711692</f>
        <v>293818.144504118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high_SIPA_income!B64</f>
        <v>29268389.8646292</v>
      </c>
      <c r="F71" s="163" t="n">
        <f aca="false">high_SIPA_income!I64</f>
        <v>120391.841607777</v>
      </c>
      <c r="G71" s="67" t="n">
        <f aca="false">E71-F71*0.7</f>
        <v>29184115.5755038</v>
      </c>
      <c r="H71" s="67"/>
      <c r="I71" s="67"/>
      <c r="J71" s="67" t="n">
        <f aca="false">G71*3.8235866717</f>
        <v>111587995.339849</v>
      </c>
      <c r="K71" s="9"/>
      <c r="L71" s="67"/>
      <c r="M71" s="67" t="n">
        <f aca="false">F71*2.511711692</f>
        <v>302389.596187665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high_SIPA_income!B65</f>
        <v>34015655.2690108</v>
      </c>
      <c r="F72" s="163" t="n">
        <f aca="false">high_SIPA_income!I65</f>
        <v>114710.634580916</v>
      </c>
      <c r="G72" s="67" t="n">
        <f aca="false">E72-F72*0.7</f>
        <v>33935357.8248042</v>
      </c>
      <c r="H72" s="67"/>
      <c r="I72" s="67"/>
      <c r="J72" s="67" t="n">
        <f aca="false">G72*3.8235866717</f>
        <v>129754781.878292</v>
      </c>
      <c r="K72" s="9"/>
      <c r="L72" s="67"/>
      <c r="M72" s="67" t="n">
        <f aca="false">F72*2.511711692</f>
        <v>288120.042073626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high_SIPA_income!B66</f>
        <v>29874660.6534833</v>
      </c>
      <c r="F73" s="161" t="n">
        <f aca="false">high_SIPA_income!I66</f>
        <v>115999.596961398</v>
      </c>
      <c r="G73" s="8" t="n">
        <f aca="false">E73-F73*0.7</f>
        <v>29793460.9356103</v>
      </c>
      <c r="H73" s="8"/>
      <c r="I73" s="8"/>
      <c r="J73" s="8" t="n">
        <f aca="false">G73*3.8235866717</f>
        <v>113917880.137214</v>
      </c>
      <c r="K73" s="6"/>
      <c r="L73" s="8"/>
      <c r="M73" s="8" t="n">
        <f aca="false">F73*2.511711692</f>
        <v>291357.543955232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high_SIPA_income!B67</f>
        <v>34482485.7165261</v>
      </c>
      <c r="F74" s="163" t="n">
        <f aca="false">high_SIPA_income!I67</f>
        <v>118924.996278728</v>
      </c>
      <c r="G74" s="67" t="n">
        <f aca="false">E74-F74*0.7</f>
        <v>34399238.219131</v>
      </c>
      <c r="H74" s="67"/>
      <c r="I74" s="67"/>
      <c r="J74" s="67" t="n">
        <f aca="false">G74*3.8235866717</f>
        <v>131528468.771303</v>
      </c>
      <c r="K74" s="9"/>
      <c r="L74" s="67"/>
      <c r="M74" s="67" t="n">
        <f aca="false">F74*2.511711692</f>
        <v>298705.303624338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high_SIPA_income!B68</f>
        <v>30347455.5468882</v>
      </c>
      <c r="F75" s="163" t="n">
        <f aca="false">high_SIPA_income!I68</f>
        <v>119182.234626197</v>
      </c>
      <c r="G75" s="67" t="n">
        <f aca="false">E75-F75*0.7</f>
        <v>30264027.9826499</v>
      </c>
      <c r="H75" s="67"/>
      <c r="I75" s="67"/>
      <c r="J75" s="67" t="n">
        <f aca="false">G75*3.8235866717</f>
        <v>115717134.026416</v>
      </c>
      <c r="K75" s="9"/>
      <c r="L75" s="67"/>
      <c r="M75" s="67" t="n">
        <f aca="false">F75*2.511711692</f>
        <v>299351.412189305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high_SIPA_income!B69</f>
        <v>35314017.3005387</v>
      </c>
      <c r="F76" s="163" t="n">
        <f aca="false">high_SIPA_income!I69</f>
        <v>120803.248547884</v>
      </c>
      <c r="G76" s="67" t="n">
        <f aca="false">E76-F76*0.7</f>
        <v>35229455.0265552</v>
      </c>
      <c r="H76" s="67"/>
      <c r="I76" s="67"/>
      <c r="J76" s="67" t="n">
        <f aca="false">G76*3.8235866717</f>
        <v>134702874.690791</v>
      </c>
      <c r="K76" s="9"/>
      <c r="L76" s="67"/>
      <c r="M76" s="67" t="n">
        <f aca="false">F76*2.511711692</f>
        <v>303422.931809302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high_SIPA_income!B70</f>
        <v>30911809.7511481</v>
      </c>
      <c r="F77" s="161" t="n">
        <f aca="false">high_SIPA_income!I70</f>
        <v>117789.751851398</v>
      </c>
      <c r="G77" s="8" t="n">
        <f aca="false">E77-F77*0.7</f>
        <v>30829356.9248521</v>
      </c>
      <c r="H77" s="8"/>
      <c r="I77" s="8"/>
      <c r="J77" s="8" t="n">
        <f aca="false">G77*3.8235866717</f>
        <v>117878718.234947</v>
      </c>
      <c r="K77" s="6"/>
      <c r="L77" s="8"/>
      <c r="M77" s="8" t="n">
        <f aca="false">F77*2.511711692</f>
        <v>295853.896922936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high_SIPA_income!B71</f>
        <v>35850249.462048</v>
      </c>
      <c r="F78" s="163" t="n">
        <f aca="false">high_SIPA_income!I71</f>
        <v>119440.207411451</v>
      </c>
      <c r="G78" s="67" t="n">
        <f aca="false">E78-F78*0.7</f>
        <v>35766641.31686</v>
      </c>
      <c r="H78" s="67"/>
      <c r="I78" s="67"/>
      <c r="J78" s="67" t="n">
        <f aca="false">G78*3.8235866717</f>
        <v>136756853.03062</v>
      </c>
      <c r="K78" s="9"/>
      <c r="L78" s="67"/>
      <c r="M78" s="67" t="n">
        <f aca="false">F78*2.511711692</f>
        <v>299999.365450246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high_SIPA_income!B72</f>
        <v>31493817.3805394</v>
      </c>
      <c r="F79" s="163" t="n">
        <f aca="false">high_SIPA_income!I72</f>
        <v>120844.409805547</v>
      </c>
      <c r="G79" s="67" t="n">
        <f aca="false">E79-F79*0.7</f>
        <v>31409226.2936755</v>
      </c>
      <c r="H79" s="67"/>
      <c r="I79" s="67"/>
      <c r="J79" s="67" t="n">
        <f aca="false">G79*3.8235866717</f>
        <v>120095899.024907</v>
      </c>
      <c r="K79" s="9"/>
      <c r="L79" s="67"/>
      <c r="M79" s="67" t="n">
        <f aca="false">F79*2.511711692</f>
        <v>303526.317021432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high_SIPA_income!B73</f>
        <v>36306529.5060976</v>
      </c>
      <c r="F80" s="163" t="n">
        <f aca="false">high_SIPA_income!I73</f>
        <v>116860.214081312</v>
      </c>
      <c r="G80" s="67" t="n">
        <f aca="false">E80-F80*0.7</f>
        <v>36224727.3562407</v>
      </c>
      <c r="H80" s="67"/>
      <c r="I80" s="67"/>
      <c r="J80" s="67" t="n">
        <f aca="false">G80*3.8235866717</f>
        <v>138508384.705288</v>
      </c>
      <c r="K80" s="9"/>
      <c r="L80" s="67"/>
      <c r="M80" s="67" t="n">
        <f aca="false">F80*2.511711692</f>
        <v>293519.166037653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high_SIPA_income!B74</f>
        <v>32032436.3449566</v>
      </c>
      <c r="F81" s="161" t="n">
        <f aca="false">high_SIPA_income!I74</f>
        <v>118152.824766036</v>
      </c>
      <c r="G81" s="8" t="n">
        <f aca="false">E81-F81*0.7</f>
        <v>31949729.3676204</v>
      </c>
      <c r="H81" s="8"/>
      <c r="I81" s="8"/>
      <c r="J81" s="8" t="n">
        <f aca="false">G81*3.8235866717</f>
        <v>122162559.374455</v>
      </c>
      <c r="K81" s="6"/>
      <c r="L81" s="8"/>
      <c r="M81" s="8" t="n">
        <f aca="false">F81*2.511711692</f>
        <v>296765.831407681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high_SIPA_income!B75</f>
        <v>37101072.451061</v>
      </c>
      <c r="F82" s="163" t="n">
        <f aca="false">high_SIPA_income!I75</f>
        <v>121395.428097247</v>
      </c>
      <c r="G82" s="67" t="n">
        <f aca="false">E82-F82*0.7</f>
        <v>37016095.651393</v>
      </c>
      <c r="H82" s="67"/>
      <c r="I82" s="67"/>
      <c r="J82" s="67" t="n">
        <f aca="false">G82*3.8235866717</f>
        <v>141534249.971038</v>
      </c>
      <c r="K82" s="9"/>
      <c r="L82" s="67"/>
      <c r="M82" s="67" t="n">
        <f aca="false">F82*2.511711692</f>
        <v>304910.3161072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high_SIPA_income!B76</f>
        <v>32413118.6101019</v>
      </c>
      <c r="F83" s="163" t="n">
        <f aca="false">high_SIPA_income!I76</f>
        <v>119446.025611654</v>
      </c>
      <c r="G83" s="67" t="n">
        <f aca="false">E83-F83*0.7</f>
        <v>32329506.3921738</v>
      </c>
      <c r="H83" s="67"/>
      <c r="I83" s="67"/>
      <c r="J83" s="67" t="n">
        <f aca="false">G83*3.8235866717</f>
        <v>123614669.743756</v>
      </c>
      <c r="K83" s="9"/>
      <c r="L83" s="67"/>
      <c r="M83" s="67" t="n">
        <f aca="false">F83*2.511711692</f>
        <v>300013.979091722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high_SIPA_income!B77</f>
        <v>37592162.1611573</v>
      </c>
      <c r="F84" s="163" t="n">
        <f aca="false">high_SIPA_income!I77</f>
        <v>123307.981216149</v>
      </c>
      <c r="G84" s="67" t="n">
        <f aca="false">E84-F84*0.7</f>
        <v>37505846.574306</v>
      </c>
      <c r="H84" s="67"/>
      <c r="I84" s="67"/>
      <c r="J84" s="67" t="n">
        <f aca="false">G84*3.8235866717</f>
        <v>143406855.072341</v>
      </c>
      <c r="K84" s="9"/>
      <c r="L84" s="67"/>
      <c r="M84" s="67" t="n">
        <f aca="false">F84*2.511711692</f>
        <v>309714.098137517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high_SIPA_income!B78</f>
        <v>33050803.7072191</v>
      </c>
      <c r="F85" s="161" t="n">
        <f aca="false">high_SIPA_income!I78</f>
        <v>120828.680421402</v>
      </c>
      <c r="G85" s="8" t="n">
        <f aca="false">E85-F85*0.7</f>
        <v>32966223.6309241</v>
      </c>
      <c r="H85" s="8"/>
      <c r="I85" s="8"/>
      <c r="J85" s="8" t="n">
        <f aca="false">G85*3.8235866717</f>
        <v>126049213.291483</v>
      </c>
      <c r="K85" s="6"/>
      <c r="L85" s="8"/>
      <c r="M85" s="8" t="n">
        <f aca="false">F85*2.511711692</f>
        <v>303486.809343368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high_SIPA_income!B79</f>
        <v>38245953.6233864</v>
      </c>
      <c r="F86" s="163" t="n">
        <f aca="false">high_SIPA_income!I79</f>
        <v>123885.837978398</v>
      </c>
      <c r="G86" s="67" t="n">
        <f aca="false">E86-F86*0.7</f>
        <v>38159233.5368016</v>
      </c>
      <c r="H86" s="67"/>
      <c r="I86" s="67"/>
      <c r="J86" s="67" t="n">
        <f aca="false">G86*3.8235866717</f>
        <v>145905136.753602</v>
      </c>
      <c r="K86" s="9"/>
      <c r="L86" s="67"/>
      <c r="M86" s="67" t="n">
        <f aca="false">F86*2.511711692</f>
        <v>311165.507723561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high_SIPA_income!B80</f>
        <v>33590683.0734468</v>
      </c>
      <c r="F87" s="163" t="n">
        <f aca="false">high_SIPA_income!I80</f>
        <v>122283.044053999</v>
      </c>
      <c r="G87" s="67" t="n">
        <f aca="false">E87-F87*0.7</f>
        <v>33505084.942609</v>
      </c>
      <c r="H87" s="67"/>
      <c r="I87" s="67"/>
      <c r="J87" s="67" t="n">
        <f aca="false">G87*3.8235866717</f>
        <v>128109596.220736</v>
      </c>
      <c r="K87" s="9"/>
      <c r="L87" s="67"/>
      <c r="M87" s="67" t="n">
        <f aca="false">F87*2.511711692</f>
        <v>307139.751483781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high_SIPA_income!B81</f>
        <v>38831855.7477461</v>
      </c>
      <c r="F88" s="163" t="n">
        <f aca="false">high_SIPA_income!I81</f>
        <v>122166.873461302</v>
      </c>
      <c r="G88" s="67" t="n">
        <f aca="false">E88-F88*0.7</f>
        <v>38746338.9363232</v>
      </c>
      <c r="H88" s="67"/>
      <c r="I88" s="67"/>
      <c r="J88" s="67" t="n">
        <f aca="false">G88*3.8235866717</f>
        <v>148149985.134096</v>
      </c>
      <c r="K88" s="9"/>
      <c r="L88" s="67"/>
      <c r="M88" s="67" t="n">
        <f aca="false">F88*2.511711692</f>
        <v>306847.964447838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high_SIPA_income!B82</f>
        <v>34145591.7600728</v>
      </c>
      <c r="F89" s="161" t="n">
        <f aca="false">high_SIPA_income!I82</f>
        <v>126669.950628723</v>
      </c>
      <c r="G89" s="8" t="n">
        <f aca="false">E89-F89*0.7</f>
        <v>34056922.7946327</v>
      </c>
      <c r="H89" s="8"/>
      <c r="I89" s="8"/>
      <c r="J89" s="8" t="n">
        <f aca="false">G89*3.8235866717</f>
        <v>130219596.076673</v>
      </c>
      <c r="K89" s="6"/>
      <c r="L89" s="8"/>
      <c r="M89" s="8" t="n">
        <f aca="false">F89*2.511711692</f>
        <v>318158.396019225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high_SIPA_income!B83</f>
        <v>39357925.3337596</v>
      </c>
      <c r="F90" s="163" t="n">
        <f aca="false">high_SIPA_income!I83</f>
        <v>127085.04428529</v>
      </c>
      <c r="G90" s="67" t="n">
        <f aca="false">E90-F90*0.7</f>
        <v>39268965.8027599</v>
      </c>
      <c r="H90" s="67"/>
      <c r="I90" s="67"/>
      <c r="J90" s="67" t="n">
        <f aca="false">G90*3.8235866717</f>
        <v>150148294.254876</v>
      </c>
      <c r="K90" s="9"/>
      <c r="L90" s="67"/>
      <c r="M90" s="67" t="n">
        <f aca="false">F90*2.511711692</f>
        <v>319200.9916097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high_SIPA_income!B84</f>
        <v>34506272.8888683</v>
      </c>
      <c r="F91" s="163" t="n">
        <f aca="false">high_SIPA_income!I84</f>
        <v>128067.378261514</v>
      </c>
      <c r="G91" s="67" t="n">
        <f aca="false">E91-F91*0.7</f>
        <v>34416625.7240853</v>
      </c>
      <c r="H91" s="67"/>
      <c r="I91" s="67"/>
      <c r="J91" s="67" t="n">
        <f aca="false">G91*3.8235866717</f>
        <v>131594951.4035</v>
      </c>
      <c r="K91" s="9"/>
      <c r="L91" s="67"/>
      <c r="M91" s="67" t="n">
        <f aca="false">F91*2.511711692</f>
        <v>321668.331343233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high_SIPA_income!B85</f>
        <v>39889811.3055728</v>
      </c>
      <c r="F92" s="163" t="n">
        <f aca="false">high_SIPA_income!I85</f>
        <v>129576.082904843</v>
      </c>
      <c r="G92" s="67" t="n">
        <f aca="false">E92-F92*0.7</f>
        <v>39799108.0475394</v>
      </c>
      <c r="H92" s="67"/>
      <c r="I92" s="67"/>
      <c r="J92" s="67" t="n">
        <f aca="false">G92*3.8235866717</f>
        <v>152175339.07612</v>
      </c>
      <c r="K92" s="9"/>
      <c r="L92" s="67"/>
      <c r="M92" s="67" t="n">
        <f aca="false">F92*2.511711692</f>
        <v>325457.762435654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high_SIPA_income!B86</f>
        <v>35163660.8963876</v>
      </c>
      <c r="F93" s="161" t="n">
        <f aca="false">high_SIPA_income!I86</f>
        <v>130590.915679623</v>
      </c>
      <c r="G93" s="8" t="n">
        <f aca="false">E93-F93*0.7</f>
        <v>35072247.2554119</v>
      </c>
      <c r="H93" s="8"/>
      <c r="I93" s="8"/>
      <c r="J93" s="8" t="n">
        <f aca="false">G93*3.8235866717</f>
        <v>134101777.15236</v>
      </c>
      <c r="K93" s="6"/>
      <c r="L93" s="8"/>
      <c r="M93" s="8" t="n">
        <f aca="false">F93*2.511711692</f>
        <v>328006.729781496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high_SIPA_income!B87</f>
        <v>40718730.1193527</v>
      </c>
      <c r="F94" s="163" t="n">
        <f aca="false">high_SIPA_income!I87</f>
        <v>128956.487413984</v>
      </c>
      <c r="G94" s="67" t="n">
        <f aca="false">E94-F94*0.7</f>
        <v>40628460.5781629</v>
      </c>
      <c r="H94" s="67"/>
      <c r="I94" s="67"/>
      <c r="J94" s="67" t="n">
        <f aca="false">G94*3.8235866717</f>
        <v>155346440.358353</v>
      </c>
      <c r="K94" s="9"/>
      <c r="L94" s="67"/>
      <c r="M94" s="67" t="n">
        <f aca="false">F94*2.511711692</f>
        <v>323901.517196954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high_SIPA_income!B88</f>
        <v>35662976.0375591</v>
      </c>
      <c r="F95" s="163" t="n">
        <f aca="false">high_SIPA_income!I88</f>
        <v>127711.886919319</v>
      </c>
      <c r="G95" s="67" t="n">
        <f aca="false">E95-F95*0.7</f>
        <v>35573577.7167156</v>
      </c>
      <c r="H95" s="67"/>
      <c r="I95" s="67"/>
      <c r="J95" s="67" t="n">
        <f aca="false">G95*3.8235866717</f>
        <v>136018657.622318</v>
      </c>
      <c r="K95" s="9"/>
      <c r="L95" s="67"/>
      <c r="M95" s="67" t="n">
        <f aca="false">F95*2.511711692</f>
        <v>320775.439582635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high_SIPA_income!B89</f>
        <v>41434329.9880678</v>
      </c>
      <c r="F96" s="163" t="n">
        <f aca="false">high_SIPA_income!I89</f>
        <v>125224.620784882</v>
      </c>
      <c r="G96" s="67" t="n">
        <f aca="false">E96-F96*0.7</f>
        <v>41346672.7535184</v>
      </c>
      <c r="H96" s="67"/>
      <c r="I96" s="67"/>
      <c r="J96" s="67" t="n">
        <f aca="false">G96*3.8235866717</f>
        <v>158092586.859495</v>
      </c>
      <c r="K96" s="9"/>
      <c r="L96" s="67"/>
      <c r="M96" s="67" t="n">
        <f aca="false">F96*2.511711692</f>
        <v>314528.144151653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high_SIPA_income!B90</f>
        <v>36302368.400977</v>
      </c>
      <c r="F97" s="161" t="n">
        <f aca="false">high_SIPA_income!I90</f>
        <v>132339.083968507</v>
      </c>
      <c r="G97" s="8" t="n">
        <f aca="false">E97-F97*0.7</f>
        <v>36209731.042199</v>
      </c>
      <c r="H97" s="8"/>
      <c r="I97" s="8"/>
      <c r="J97" s="8" t="n">
        <f aca="false">G97*3.8235866717</f>
        <v>138451044.998794</v>
      </c>
      <c r="K97" s="6"/>
      <c r="L97" s="8"/>
      <c r="M97" s="8" t="n">
        <f aca="false">F97*2.511711692</f>
        <v>332397.624512269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high_SIPA_income!B91</f>
        <v>41968857.3661504</v>
      </c>
      <c r="F98" s="163" t="n">
        <f aca="false">high_SIPA_income!I91</f>
        <v>130819.322652074</v>
      </c>
      <c r="G98" s="67" t="n">
        <f aca="false">E98-F98*0.7</f>
        <v>41877283.840294</v>
      </c>
      <c r="H98" s="67"/>
      <c r="I98" s="67"/>
      <c r="J98" s="67" t="n">
        <f aca="false">G98*3.8235866717</f>
        <v>160121424.338746</v>
      </c>
      <c r="K98" s="9"/>
      <c r="L98" s="67"/>
      <c r="M98" s="67" t="n">
        <f aca="false">F98*2.511711692</f>
        <v>328580.422244734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high_SIPA_income!B92</f>
        <v>36808862.2834224</v>
      </c>
      <c r="F99" s="163" t="n">
        <f aca="false">high_SIPA_income!I92</f>
        <v>134623.774409073</v>
      </c>
      <c r="G99" s="67" t="n">
        <f aca="false">E99-F99*0.7</f>
        <v>36714625.641336</v>
      </c>
      <c r="H99" s="67"/>
      <c r="I99" s="67"/>
      <c r="J99" s="67" t="n">
        <f aca="false">G99*3.8235866717</f>
        <v>140381553.258668</v>
      </c>
      <c r="K99" s="9"/>
      <c r="L99" s="67"/>
      <c r="M99" s="67" t="n">
        <f aca="false">F99*2.511711692</f>
        <v>338136.108204438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high_SIPA_income!B93</f>
        <v>42819618.6428561</v>
      </c>
      <c r="F100" s="163" t="n">
        <f aca="false">high_SIPA_income!I93</f>
        <v>127507.136174144</v>
      </c>
      <c r="G100" s="67" t="n">
        <f aca="false">E100-F100*0.7</f>
        <v>42730363.6475342</v>
      </c>
      <c r="H100" s="67"/>
      <c r="I100" s="67"/>
      <c r="J100" s="67" t="n">
        <f aca="false">G100*3.8235866717</f>
        <v>163383248.919606</v>
      </c>
      <c r="K100" s="9"/>
      <c r="L100" s="67"/>
      <c r="M100" s="67" t="n">
        <f aca="false">F100*2.511711692</f>
        <v>320261.164742034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high_SIPA_income!B94</f>
        <v>37598854.6897761</v>
      </c>
      <c r="F101" s="161" t="n">
        <f aca="false">high_SIPA_income!I94</f>
        <v>125436.312325873</v>
      </c>
      <c r="G101" s="8" t="n">
        <f aca="false">E101-F101*0.7</f>
        <v>37511049.271148</v>
      </c>
      <c r="H101" s="8"/>
      <c r="I101" s="8"/>
      <c r="J101" s="8" t="n">
        <f aca="false">G101*3.8235866717</f>
        <v>143426748.034643</v>
      </c>
      <c r="K101" s="6"/>
      <c r="L101" s="8"/>
      <c r="M101" s="8" t="n">
        <f aca="false">F101*2.511711692</f>
        <v>315059.852270259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high_SIPA_income!B95</f>
        <v>43329809.6889657</v>
      </c>
      <c r="F102" s="163" t="n">
        <f aca="false">high_SIPA_income!I95</f>
        <v>129654.03873729</v>
      </c>
      <c r="G102" s="67" t="n">
        <f aca="false">E102-F102*0.7</f>
        <v>43239051.8618496</v>
      </c>
      <c r="H102" s="67"/>
      <c r="I102" s="67"/>
      <c r="J102" s="67" t="n">
        <f aca="false">G102*3.8235866717</f>
        <v>165328262.395913</v>
      </c>
      <c r="K102" s="9"/>
      <c r="L102" s="67"/>
      <c r="M102" s="67" t="n">
        <f aca="false">F102*2.511711692</f>
        <v>325653.565011472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high_SIPA_income!B96</f>
        <v>38093054.5477944</v>
      </c>
      <c r="F103" s="163" t="n">
        <f aca="false">high_SIPA_income!I96</f>
        <v>128196.095098705</v>
      </c>
      <c r="G103" s="67" t="n">
        <f aca="false">E103-F103*0.7</f>
        <v>38003317.2812253</v>
      </c>
      <c r="H103" s="67"/>
      <c r="I103" s="67"/>
      <c r="J103" s="67" t="n">
        <f aca="false">G103*3.8235866717</f>
        <v>145308977.436879</v>
      </c>
      <c r="K103" s="9"/>
      <c r="L103" s="67"/>
      <c r="M103" s="67" t="n">
        <f aca="false">F103*2.511711692</f>
        <v>321991.630928161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high_SIPA_income!B97</f>
        <v>43837600.4242597</v>
      </c>
      <c r="F104" s="163" t="n">
        <f aca="false">high_SIPA_income!I97</f>
        <v>128909.877421827</v>
      </c>
      <c r="G104" s="67" t="n">
        <f aca="false">E104-F104*0.7</f>
        <v>43747363.5100644</v>
      </c>
      <c r="H104" s="67"/>
      <c r="I104" s="67"/>
      <c r="J104" s="67" t="n">
        <f aca="false">G104*3.8235866717</f>
        <v>167271836.039097</v>
      </c>
      <c r="K104" s="9"/>
      <c r="L104" s="67"/>
      <c r="M104" s="67" t="n">
        <f aca="false">F104*2.511711692</f>
        <v>323784.44633469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high_SIPA_income!B98</f>
        <v>38454417.1462874</v>
      </c>
      <c r="F105" s="161" t="n">
        <f aca="false">high_SIPA_income!I98</f>
        <v>129146.910056844</v>
      </c>
      <c r="G105" s="8" t="n">
        <f aca="false">E105-F105*0.7</f>
        <v>38364014.3092476</v>
      </c>
      <c r="H105" s="8"/>
      <c r="I105" s="8"/>
      <c r="J105" s="8" t="n">
        <f aca="false">G105*3.8235866717</f>
        <v>146688133.785747</v>
      </c>
      <c r="K105" s="6"/>
      <c r="L105" s="8"/>
      <c r="M105" s="8" t="n">
        <f aca="false">F105*2.511711692</f>
        <v>324379.803975446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high_SIPA_income!B99</f>
        <v>44343380.5275857</v>
      </c>
      <c r="F106" s="163" t="n">
        <f aca="false">high_SIPA_income!I99</f>
        <v>129430.206563391</v>
      </c>
      <c r="G106" s="67" t="n">
        <f aca="false">E106-F106*0.7</f>
        <v>44252779.3829914</v>
      </c>
      <c r="H106" s="67"/>
      <c r="I106" s="67"/>
      <c r="J106" s="67" t="n">
        <f aca="false">G106*3.8235866717</f>
        <v>169204337.434486</v>
      </c>
      <c r="K106" s="9"/>
      <c r="L106" s="67"/>
      <c r="M106" s="67" t="n">
        <f aca="false">F106*2.511711692</f>
        <v>325091.363123245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high_SIPA_income!B100</f>
        <v>39114965.8830831</v>
      </c>
      <c r="F107" s="163" t="n">
        <f aca="false">high_SIPA_income!I100</f>
        <v>127579.557819259</v>
      </c>
      <c r="G107" s="67" t="n">
        <f aca="false">E107-F107*0.7</f>
        <v>39025660.1926096</v>
      </c>
      <c r="H107" s="67"/>
      <c r="I107" s="67"/>
      <c r="J107" s="67" t="n">
        <f aca="false">G107*3.8235866717</f>
        <v>149217994.166755</v>
      </c>
      <c r="K107" s="9"/>
      <c r="L107" s="67"/>
      <c r="M107" s="67" t="n">
        <f aca="false">F107*2.511711692</f>
        <v>320443.067034822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high_SIPA_income!B101</f>
        <v>45253008.3917903</v>
      </c>
      <c r="F108" s="163" t="n">
        <f aca="false">high_SIPA_income!I101</f>
        <v>128095.475316362</v>
      </c>
      <c r="G108" s="67" t="n">
        <f aca="false">E108-F108*0.7</f>
        <v>45163341.5590689</v>
      </c>
      <c r="H108" s="67"/>
      <c r="I108" s="67"/>
      <c r="J108" s="67" t="n">
        <f aca="false">G108*3.8235866717</f>
        <v>172685950.83469</v>
      </c>
      <c r="K108" s="9"/>
      <c r="L108" s="67"/>
      <c r="M108" s="67" t="n">
        <f aca="false">F108*2.511711692</f>
        <v>321738.903044404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high_SIPA_income!B102</f>
        <v>39573490.4549614</v>
      </c>
      <c r="F109" s="161" t="n">
        <f aca="false">high_SIPA_income!I102</f>
        <v>129635.874915355</v>
      </c>
      <c r="G109" s="8" t="n">
        <f aca="false">E109-F109*0.7</f>
        <v>39482745.3425206</v>
      </c>
      <c r="H109" s="8"/>
      <c r="I109" s="8"/>
      <c r="J109" s="8" t="n">
        <f aca="false">G109*3.8235866717</f>
        <v>150965698.853787</v>
      </c>
      <c r="K109" s="6"/>
      <c r="L109" s="8"/>
      <c r="M109" s="8" t="n">
        <f aca="false">F109*2.511711692</f>
        <v>325607.942727547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high_SIPA_income!B103</f>
        <v>45768644.4696842</v>
      </c>
      <c r="F110" s="163" t="n">
        <f aca="false">high_SIPA_income!I103</f>
        <v>126772.060530854</v>
      </c>
      <c r="G110" s="67" t="n">
        <f aca="false">E110-F110*0.7</f>
        <v>45679904.0273126</v>
      </c>
      <c r="H110" s="67"/>
      <c r="I110" s="67"/>
      <c r="J110" s="67" t="n">
        <f aca="false">G110*3.8235866717</f>
        <v>174661072.203368</v>
      </c>
      <c r="K110" s="9"/>
      <c r="L110" s="67"/>
      <c r="M110" s="67" t="n">
        <f aca="false">F110*2.511711692</f>
        <v>318414.866654278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high_SIPA_income!B104</f>
        <v>40344757.6568341</v>
      </c>
      <c r="F111" s="163" t="n">
        <f aca="false">high_SIPA_income!I104</f>
        <v>128793.084934519</v>
      </c>
      <c r="G111" s="67" t="n">
        <f aca="false">E111-F111*0.7</f>
        <v>40254602.49738</v>
      </c>
      <c r="H111" s="67"/>
      <c r="I111" s="67"/>
      <c r="J111" s="67" t="n">
        <f aca="false">G111*3.8235866717</f>
        <v>153916961.583564</v>
      </c>
      <c r="K111" s="9"/>
      <c r="L111" s="67"/>
      <c r="M111" s="67" t="n">
        <f aca="false">F111*2.511711692</f>
        <v>323491.097278781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high_SIPA_income!B105</f>
        <v>46486980.4714065</v>
      </c>
      <c r="F112" s="163" t="n">
        <f aca="false">high_SIPA_income!I105</f>
        <v>127157.90376437</v>
      </c>
      <c r="G112" s="67" t="n">
        <f aca="false">E112-F112*0.7</f>
        <v>46397969.9387714</v>
      </c>
      <c r="H112" s="67"/>
      <c r="I112" s="67"/>
      <c r="J112" s="67" t="n">
        <f aca="false">G112*3.8235866717</f>
        <v>177406659.451824</v>
      </c>
      <c r="K112" s="9"/>
      <c r="L112" s="67"/>
      <c r="M112" s="67" t="n">
        <f aca="false">F112*2.511711692</f>
        <v>319383.99361518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22" activeCellId="0" sqref="B22"/>
    </sheetView>
  </sheetViews>
  <sheetFormatPr defaultColWidth="12.0546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6459.12524708922</v>
      </c>
      <c r="C23" s="0" t="n">
        <v>9349335</v>
      </c>
    </row>
    <row r="24" customFormat="false" ht="12.8" hidden="false" customHeight="false" outlineLevel="0" collapsed="false">
      <c r="A24" s="0" t="n">
        <v>71</v>
      </c>
      <c r="B24" s="0" t="n">
        <v>6159.72634119623</v>
      </c>
      <c r="C24" s="0" t="n">
        <v>10001537</v>
      </c>
    </row>
    <row r="25" customFormat="false" ht="12.8" hidden="false" customHeight="false" outlineLevel="0" collapsed="false">
      <c r="A25" s="0" t="n">
        <v>72</v>
      </c>
      <c r="B25" s="0" t="n">
        <v>6057.10730944649</v>
      </c>
      <c r="C25" s="0" t="n">
        <v>10318732</v>
      </c>
    </row>
    <row r="26" customFormat="false" ht="12.8" hidden="false" customHeight="false" outlineLevel="0" collapsed="false">
      <c r="A26" s="0" t="n">
        <v>73</v>
      </c>
      <c r="B26" s="0" t="n">
        <v>5967.58178694968</v>
      </c>
      <c r="C26" s="0" t="n">
        <v>10700856</v>
      </c>
    </row>
    <row r="27" customFormat="false" ht="12.8" hidden="false" customHeight="false" outlineLevel="0" collapsed="false">
      <c r="A27" s="0" t="n">
        <v>74</v>
      </c>
      <c r="B27" s="0" t="n">
        <v>5930.71177069949</v>
      </c>
      <c r="C27" s="0" t="n">
        <v>11006880</v>
      </c>
    </row>
    <row r="28" customFormat="false" ht="12.8" hidden="false" customHeight="false" outlineLevel="0" collapsed="false">
      <c r="A28" s="0" t="n">
        <v>75</v>
      </c>
      <c r="B28" s="0" t="n">
        <v>5906.16489444133</v>
      </c>
      <c r="C28" s="0" t="n">
        <v>11339919</v>
      </c>
    </row>
    <row r="29" customFormat="false" ht="12.8" hidden="false" customHeight="false" outlineLevel="0" collapsed="false">
      <c r="A29" s="0" t="n">
        <v>76</v>
      </c>
      <c r="B29" s="0" t="n">
        <v>5952.97748846647</v>
      </c>
      <c r="C29" s="0" t="n">
        <v>11387932</v>
      </c>
    </row>
    <row r="30" customFormat="false" ht="12.8" hidden="false" customHeight="false" outlineLevel="0" collapsed="false">
      <c r="A30" s="0" t="n">
        <v>77</v>
      </c>
      <c r="B30" s="0" t="n">
        <v>6000.22651780088</v>
      </c>
      <c r="C30" s="0" t="n">
        <v>11381710</v>
      </c>
    </row>
    <row r="31" customFormat="false" ht="12.8" hidden="false" customHeight="false" outlineLevel="0" collapsed="false">
      <c r="A31" s="0" t="n">
        <v>78</v>
      </c>
      <c r="B31" s="0" t="n">
        <v>5984.72695513788</v>
      </c>
      <c r="C31" s="0" t="n">
        <v>11442041</v>
      </c>
    </row>
    <row r="32" customFormat="false" ht="12.8" hidden="false" customHeight="false" outlineLevel="0" collapsed="false">
      <c r="A32" s="0" t="n">
        <v>79</v>
      </c>
      <c r="B32" s="0" t="n">
        <v>6018.03561886543</v>
      </c>
      <c r="C32" s="0" t="n">
        <v>11517088</v>
      </c>
    </row>
    <row r="33" customFormat="false" ht="12.8" hidden="false" customHeight="false" outlineLevel="0" collapsed="false">
      <c r="A33" s="0" t="n">
        <v>80</v>
      </c>
      <c r="B33" s="0" t="n">
        <v>6053.65296205687</v>
      </c>
      <c r="C33" s="0" t="n">
        <v>11551388</v>
      </c>
    </row>
    <row r="34" customFormat="false" ht="12.8" hidden="false" customHeight="false" outlineLevel="0" collapsed="false">
      <c r="A34" s="0" t="n">
        <v>81</v>
      </c>
      <c r="B34" s="0" t="n">
        <v>6089.64066469044</v>
      </c>
      <c r="C34" s="0" t="n">
        <v>11589406</v>
      </c>
    </row>
    <row r="35" customFormat="false" ht="12.8" hidden="false" customHeight="false" outlineLevel="0" collapsed="false">
      <c r="A35" s="0" t="n">
        <v>82</v>
      </c>
      <c r="B35" s="0" t="n">
        <v>6108.79770850541</v>
      </c>
      <c r="C35" s="0" t="n">
        <v>11654800</v>
      </c>
    </row>
    <row r="36" customFormat="false" ht="12.8" hidden="false" customHeight="false" outlineLevel="0" collapsed="false">
      <c r="A36" s="0" t="n">
        <v>83</v>
      </c>
      <c r="B36" s="0" t="n">
        <v>6160.19978895397</v>
      </c>
      <c r="C36" s="0" t="n">
        <v>11670671</v>
      </c>
    </row>
    <row r="37" customFormat="false" ht="12.8" hidden="false" customHeight="false" outlineLevel="0" collapsed="false">
      <c r="A37" s="0" t="n">
        <v>84</v>
      </c>
      <c r="B37" s="0" t="n">
        <v>6173.48598151839</v>
      </c>
      <c r="C37" s="0" t="n">
        <v>11788395</v>
      </c>
    </row>
    <row r="38" customFormat="false" ht="12.8" hidden="false" customHeight="false" outlineLevel="0" collapsed="false">
      <c r="A38" s="0" t="n">
        <v>85</v>
      </c>
      <c r="B38" s="0" t="n">
        <v>6230.26262938039</v>
      </c>
      <c r="C38" s="0" t="n">
        <v>11789928</v>
      </c>
    </row>
    <row r="39" customFormat="false" ht="12.8" hidden="false" customHeight="false" outlineLevel="0" collapsed="false">
      <c r="A39" s="0" t="n">
        <v>86</v>
      </c>
      <c r="B39" s="0" t="n">
        <v>6250.36354497921</v>
      </c>
      <c r="C39" s="0" t="n">
        <v>11850584</v>
      </c>
    </row>
    <row r="40" customFormat="false" ht="12.8" hidden="false" customHeight="false" outlineLevel="0" collapsed="false">
      <c r="A40" s="0" t="n">
        <v>87</v>
      </c>
      <c r="B40" s="0" t="n">
        <v>6282.53530698257</v>
      </c>
      <c r="C40" s="0" t="n">
        <v>11828305</v>
      </c>
    </row>
    <row r="41" customFormat="false" ht="12.8" hidden="false" customHeight="false" outlineLevel="0" collapsed="false">
      <c r="A41" s="0" t="n">
        <v>88</v>
      </c>
      <c r="B41" s="0" t="n">
        <v>6321.59951328999</v>
      </c>
      <c r="C41" s="0" t="n">
        <v>11900106</v>
      </c>
    </row>
    <row r="42" customFormat="false" ht="12.8" hidden="false" customHeight="false" outlineLevel="0" collapsed="false">
      <c r="A42" s="0" t="n">
        <v>89</v>
      </c>
      <c r="B42" s="0" t="n">
        <v>6351.39938747947</v>
      </c>
      <c r="C42" s="0" t="n">
        <v>11936513</v>
      </c>
    </row>
    <row r="43" customFormat="false" ht="12.8" hidden="false" customHeight="false" outlineLevel="0" collapsed="false">
      <c r="A43" s="0" t="n">
        <v>90</v>
      </c>
      <c r="B43" s="0" t="n">
        <v>6400.11036160658</v>
      </c>
      <c r="C43" s="0" t="n">
        <v>12020601</v>
      </c>
    </row>
    <row r="44" customFormat="false" ht="12.8" hidden="false" customHeight="false" outlineLevel="0" collapsed="false">
      <c r="A44" s="0" t="n">
        <v>91</v>
      </c>
      <c r="B44" s="0" t="n">
        <v>6447.94950486285</v>
      </c>
      <c r="C44" s="0" t="n">
        <v>12099640</v>
      </c>
    </row>
    <row r="45" customFormat="false" ht="12.8" hidden="false" customHeight="false" outlineLevel="0" collapsed="false">
      <c r="A45" s="0" t="n">
        <v>92</v>
      </c>
      <c r="B45" s="0" t="n">
        <v>6458.01509054341</v>
      </c>
      <c r="C45" s="0" t="n">
        <v>12143281</v>
      </c>
    </row>
    <row r="46" customFormat="false" ht="12.8" hidden="false" customHeight="false" outlineLevel="0" collapsed="false">
      <c r="A46" s="0" t="n">
        <v>93</v>
      </c>
      <c r="B46" s="0" t="n">
        <v>6459.1901547465</v>
      </c>
      <c r="C46" s="0" t="n">
        <v>12172709</v>
      </c>
    </row>
    <row r="47" customFormat="false" ht="12.8" hidden="false" customHeight="false" outlineLevel="0" collapsed="false">
      <c r="A47" s="0" t="n">
        <v>94</v>
      </c>
      <c r="B47" s="0" t="n">
        <v>6477.44956565398</v>
      </c>
      <c r="C47" s="0" t="n">
        <v>12237121</v>
      </c>
    </row>
    <row r="48" customFormat="false" ht="12.8" hidden="false" customHeight="false" outlineLevel="0" collapsed="false">
      <c r="A48" s="0" t="n">
        <v>95</v>
      </c>
      <c r="B48" s="0" t="n">
        <v>6536.63899781608</v>
      </c>
      <c r="C48" s="0" t="n">
        <v>12299432</v>
      </c>
    </row>
    <row r="49" customFormat="false" ht="12.8" hidden="false" customHeight="false" outlineLevel="0" collapsed="false">
      <c r="A49" s="0" t="n">
        <v>96</v>
      </c>
      <c r="B49" s="0" t="n">
        <v>6603.49498267598</v>
      </c>
      <c r="C49" s="0" t="n">
        <v>12319815</v>
      </c>
    </row>
    <row r="50" customFormat="false" ht="12.8" hidden="false" customHeight="false" outlineLevel="0" collapsed="false">
      <c r="A50" s="0" t="n">
        <v>97</v>
      </c>
      <c r="B50" s="0" t="n">
        <v>6582.8914173117</v>
      </c>
      <c r="C50" s="0" t="n">
        <v>12367621</v>
      </c>
    </row>
    <row r="51" customFormat="false" ht="12.8" hidden="false" customHeight="false" outlineLevel="0" collapsed="false">
      <c r="A51" s="0" t="n">
        <v>98</v>
      </c>
      <c r="B51" s="0" t="n">
        <v>6627.71739131094</v>
      </c>
      <c r="C51" s="0" t="n">
        <v>12383959</v>
      </c>
    </row>
    <row r="52" customFormat="false" ht="12.8" hidden="false" customHeight="false" outlineLevel="0" collapsed="false">
      <c r="A52" s="0" t="n">
        <v>99</v>
      </c>
      <c r="B52" s="0" t="n">
        <v>6646.16094352596</v>
      </c>
      <c r="C52" s="0" t="n">
        <v>12503481</v>
      </c>
    </row>
    <row r="53" customFormat="false" ht="12.8" hidden="false" customHeight="false" outlineLevel="0" collapsed="false">
      <c r="A53" s="0" t="n">
        <v>100</v>
      </c>
      <c r="B53" s="0" t="n">
        <v>6692.46406338264</v>
      </c>
      <c r="C53" s="0" t="n">
        <v>12536138</v>
      </c>
    </row>
    <row r="54" customFormat="false" ht="12.8" hidden="false" customHeight="false" outlineLevel="0" collapsed="false">
      <c r="A54" s="0" t="n">
        <v>101</v>
      </c>
      <c r="B54" s="0" t="n">
        <v>6707.24807328564</v>
      </c>
      <c r="C54" s="0" t="n">
        <v>12604868</v>
      </c>
    </row>
    <row r="55" customFormat="false" ht="12.8" hidden="false" customHeight="false" outlineLevel="0" collapsed="false">
      <c r="A55" s="0" t="n">
        <v>102</v>
      </c>
      <c r="B55" s="0" t="n">
        <v>6751.04407103626</v>
      </c>
      <c r="C55" s="0" t="n">
        <v>12604329</v>
      </c>
    </row>
    <row r="56" customFormat="false" ht="12.8" hidden="false" customHeight="false" outlineLevel="0" collapsed="false">
      <c r="A56" s="0" t="n">
        <v>103</v>
      </c>
      <c r="B56" s="0" t="n">
        <v>6766.55066288027</v>
      </c>
      <c r="C56" s="0" t="n">
        <v>12628336</v>
      </c>
    </row>
    <row r="57" customFormat="false" ht="12.8" hidden="false" customHeight="false" outlineLevel="0" collapsed="false">
      <c r="A57" s="0" t="n">
        <v>104</v>
      </c>
      <c r="B57" s="0" t="n">
        <v>6773.64702795963</v>
      </c>
      <c r="C57" s="0" t="n">
        <v>12699485</v>
      </c>
    </row>
    <row r="58" customFormat="false" ht="12.8" hidden="false" customHeight="false" outlineLevel="0" collapsed="false">
      <c r="A58" s="0" t="n">
        <v>105</v>
      </c>
      <c r="B58" s="0" t="n">
        <v>6790.8697734521</v>
      </c>
      <c r="C58" s="0" t="n">
        <v>12723196</v>
      </c>
    </row>
    <row r="59" customFormat="false" ht="12.8" hidden="false" customHeight="false" outlineLevel="0" collapsed="false">
      <c r="A59" s="0" t="n">
        <v>106</v>
      </c>
      <c r="B59" s="0" t="n">
        <v>6793.10535337452</v>
      </c>
      <c r="C59" s="0" t="n">
        <v>12765896</v>
      </c>
    </row>
    <row r="60" customFormat="false" ht="12.8" hidden="false" customHeight="false" outlineLevel="0" collapsed="false">
      <c r="A60" s="0" t="n">
        <v>107</v>
      </c>
      <c r="B60" s="0" t="n">
        <v>6836.5954446599</v>
      </c>
      <c r="C60" s="0" t="n">
        <v>12783291</v>
      </c>
    </row>
    <row r="61" customFormat="false" ht="12.8" hidden="false" customHeight="false" outlineLevel="0" collapsed="false">
      <c r="A61" s="0" t="n">
        <v>108</v>
      </c>
      <c r="B61" s="0" t="n">
        <v>6852.92633049544</v>
      </c>
      <c r="C61" s="0" t="n">
        <v>12859252</v>
      </c>
    </row>
    <row r="62" customFormat="false" ht="12.8" hidden="false" customHeight="false" outlineLevel="0" collapsed="false">
      <c r="A62" s="0" t="n">
        <v>109</v>
      </c>
      <c r="B62" s="0" t="n">
        <v>6899.50239951998</v>
      </c>
      <c r="C62" s="0" t="n">
        <v>12926859</v>
      </c>
    </row>
    <row r="63" customFormat="false" ht="12.8" hidden="false" customHeight="false" outlineLevel="0" collapsed="false">
      <c r="A63" s="0" t="n">
        <v>110</v>
      </c>
      <c r="B63" s="0" t="n">
        <v>6870.98655746831</v>
      </c>
      <c r="C63" s="0" t="n">
        <v>13007471</v>
      </c>
    </row>
    <row r="64" customFormat="false" ht="12.8" hidden="false" customHeight="false" outlineLevel="0" collapsed="false">
      <c r="A64" s="0" t="n">
        <v>111</v>
      </c>
      <c r="B64" s="0" t="n">
        <v>6869.8262836882</v>
      </c>
      <c r="C64" s="0" t="n">
        <v>12984427</v>
      </c>
    </row>
    <row r="65" customFormat="false" ht="12.8" hidden="false" customHeight="false" outlineLevel="0" collapsed="false">
      <c r="A65" s="0" t="n">
        <v>112</v>
      </c>
      <c r="B65" s="0" t="n">
        <v>6891.3407239439</v>
      </c>
      <c r="C65" s="0" t="n">
        <v>13031762</v>
      </c>
    </row>
    <row r="66" customFormat="false" ht="12.8" hidden="false" customHeight="false" outlineLevel="0" collapsed="false">
      <c r="A66" s="0" t="n">
        <v>113</v>
      </c>
      <c r="B66" s="0" t="n">
        <v>6931.18115642228</v>
      </c>
      <c r="C66" s="0" t="n">
        <v>13069100</v>
      </c>
    </row>
    <row r="67" customFormat="false" ht="12.8" hidden="false" customHeight="false" outlineLevel="0" collapsed="false">
      <c r="A67" s="0" t="n">
        <v>114</v>
      </c>
      <c r="B67" s="0" t="n">
        <v>6971.78210829238</v>
      </c>
      <c r="C67" s="0" t="n">
        <v>13030994</v>
      </c>
    </row>
    <row r="68" customFormat="false" ht="12.8" hidden="false" customHeight="false" outlineLevel="0" collapsed="false">
      <c r="A68" s="0" t="n">
        <v>115</v>
      </c>
      <c r="B68" s="0" t="n">
        <v>6976.65178457917</v>
      </c>
      <c r="C68" s="0" t="n">
        <v>13108121</v>
      </c>
    </row>
    <row r="69" customFormat="false" ht="12.8" hidden="false" customHeight="false" outlineLevel="0" collapsed="false">
      <c r="A69" s="0" t="n">
        <v>116</v>
      </c>
      <c r="B69" s="0" t="n">
        <v>7019.70414344233</v>
      </c>
      <c r="C69" s="0" t="n">
        <v>13173219</v>
      </c>
    </row>
    <row r="70" customFormat="false" ht="12.8" hidden="false" customHeight="false" outlineLevel="0" collapsed="false">
      <c r="A70" s="0" t="n">
        <v>117</v>
      </c>
      <c r="B70" s="0" t="n">
        <v>7017.0936259252</v>
      </c>
      <c r="C70" s="0" t="n">
        <v>13201996</v>
      </c>
    </row>
    <row r="71" customFormat="false" ht="12.8" hidden="false" customHeight="false" outlineLevel="0" collapsed="false">
      <c r="A71" s="0" t="n">
        <v>118</v>
      </c>
      <c r="B71" s="0" t="n">
        <v>7051.7295091174</v>
      </c>
      <c r="C71" s="0" t="n">
        <v>13236112</v>
      </c>
    </row>
    <row r="72" customFormat="false" ht="12.8" hidden="false" customHeight="false" outlineLevel="0" collapsed="false">
      <c r="A72" s="0" t="n">
        <v>119</v>
      </c>
      <c r="B72" s="0" t="n">
        <v>7033.89054388075</v>
      </c>
      <c r="C72" s="0" t="n">
        <v>13238246</v>
      </c>
    </row>
    <row r="73" customFormat="false" ht="12.8" hidden="false" customHeight="false" outlineLevel="0" collapsed="false">
      <c r="A73" s="0" t="n">
        <v>120</v>
      </c>
      <c r="B73" s="0" t="n">
        <v>7038.39792862753</v>
      </c>
      <c r="C73" s="0" t="n">
        <v>13296498</v>
      </c>
    </row>
    <row r="74" customFormat="false" ht="12.8" hidden="false" customHeight="false" outlineLevel="0" collapsed="false">
      <c r="A74" s="0" t="n">
        <v>121</v>
      </c>
      <c r="B74" s="0" t="n">
        <v>7040.01539608453</v>
      </c>
      <c r="C74" s="0" t="n">
        <v>13314293</v>
      </c>
    </row>
    <row r="75" customFormat="false" ht="12.8" hidden="false" customHeight="false" outlineLevel="0" collapsed="false">
      <c r="A75" s="0" t="n">
        <v>122</v>
      </c>
      <c r="B75" s="0" t="n">
        <v>7053.95181594054</v>
      </c>
      <c r="C75" s="0" t="n">
        <v>13341584</v>
      </c>
    </row>
    <row r="76" customFormat="false" ht="12.8" hidden="false" customHeight="false" outlineLevel="0" collapsed="false">
      <c r="A76" s="0" t="n">
        <v>123</v>
      </c>
      <c r="B76" s="0" t="n">
        <v>7078.50608360383</v>
      </c>
      <c r="C76" s="0" t="n">
        <v>13325630</v>
      </c>
    </row>
    <row r="77" customFormat="false" ht="12.8" hidden="false" customHeight="false" outlineLevel="0" collapsed="false">
      <c r="A77" s="0" t="n">
        <v>124</v>
      </c>
      <c r="B77" s="0" t="n">
        <v>7123.47916936555</v>
      </c>
      <c r="C77" s="0" t="n">
        <v>13361947</v>
      </c>
    </row>
    <row r="78" customFormat="false" ht="12.8" hidden="false" customHeight="false" outlineLevel="0" collapsed="false">
      <c r="A78" s="0" t="n">
        <v>125</v>
      </c>
      <c r="B78" s="0" t="n">
        <v>7138.49711270012</v>
      </c>
      <c r="C78" s="0" t="n">
        <v>13400452</v>
      </c>
    </row>
    <row r="79" customFormat="false" ht="12.8" hidden="false" customHeight="false" outlineLevel="0" collapsed="false">
      <c r="A79" s="0" t="n">
        <v>126</v>
      </c>
      <c r="B79" s="0" t="n">
        <v>7163.54511642628</v>
      </c>
      <c r="C79" s="0" t="n">
        <v>13415390</v>
      </c>
    </row>
    <row r="80" customFormat="false" ht="12.8" hidden="false" customHeight="false" outlineLevel="0" collapsed="false">
      <c r="A80" s="0" t="n">
        <v>127</v>
      </c>
      <c r="B80" s="0" t="n">
        <v>7179.3998390154</v>
      </c>
      <c r="C80" s="0" t="n">
        <v>13439845</v>
      </c>
    </row>
    <row r="81" customFormat="false" ht="12.8" hidden="false" customHeight="false" outlineLevel="0" collapsed="false">
      <c r="A81" s="0" t="n">
        <v>128</v>
      </c>
      <c r="B81" s="0" t="n">
        <v>7174.21068727995</v>
      </c>
      <c r="C81" s="0" t="n">
        <v>13542077</v>
      </c>
    </row>
    <row r="82" customFormat="false" ht="12.8" hidden="false" customHeight="false" outlineLevel="0" collapsed="false">
      <c r="A82" s="0" t="n">
        <v>129</v>
      </c>
      <c r="B82" s="0" t="n">
        <v>7229.57281797296</v>
      </c>
      <c r="C82" s="0" t="n">
        <v>13567994</v>
      </c>
    </row>
    <row r="83" customFormat="false" ht="12.8" hidden="false" customHeight="false" outlineLevel="0" collapsed="false">
      <c r="A83" s="0" t="n">
        <v>130</v>
      </c>
      <c r="B83" s="0" t="n">
        <v>7227.44299534948</v>
      </c>
      <c r="C83" s="0" t="n">
        <v>13595297</v>
      </c>
    </row>
    <row r="84" customFormat="false" ht="12.8" hidden="false" customHeight="false" outlineLevel="0" collapsed="false">
      <c r="A84" s="0" t="n">
        <v>131</v>
      </c>
      <c r="B84" s="0" t="n">
        <v>7250.10311817085</v>
      </c>
      <c r="C84" s="0" t="n">
        <v>13684349</v>
      </c>
    </row>
    <row r="85" customFormat="false" ht="12.8" hidden="false" customHeight="false" outlineLevel="0" collapsed="false">
      <c r="A85" s="0" t="n">
        <v>132</v>
      </c>
      <c r="B85" s="0" t="n">
        <v>7267.98403915827</v>
      </c>
      <c r="C85" s="0" t="n">
        <v>13693755</v>
      </c>
    </row>
    <row r="86" customFormat="false" ht="12.8" hidden="false" customHeight="false" outlineLevel="0" collapsed="false">
      <c r="A86" s="0" t="n">
        <v>133</v>
      </c>
      <c r="B86" s="0" t="n">
        <v>7292.60770700326</v>
      </c>
      <c r="C86" s="0" t="n">
        <v>13771374</v>
      </c>
    </row>
    <row r="87" customFormat="false" ht="12.8" hidden="false" customHeight="false" outlineLevel="0" collapsed="false">
      <c r="A87" s="0" t="n">
        <v>134</v>
      </c>
      <c r="B87" s="0" t="n">
        <v>7326.29312326089</v>
      </c>
      <c r="C87" s="0" t="n">
        <v>13720432</v>
      </c>
    </row>
    <row r="88" customFormat="false" ht="12.8" hidden="false" customHeight="false" outlineLevel="0" collapsed="false">
      <c r="A88" s="0" t="n">
        <v>135</v>
      </c>
      <c r="B88" s="0" t="n">
        <v>7357.6820698358</v>
      </c>
      <c r="C88" s="0" t="n">
        <v>13712894</v>
      </c>
    </row>
    <row r="89" customFormat="false" ht="12.8" hidden="false" customHeight="false" outlineLevel="0" collapsed="false">
      <c r="A89" s="0" t="n">
        <v>136</v>
      </c>
      <c r="B89" s="0" t="n">
        <v>7380.84576594858</v>
      </c>
      <c r="C89" s="0" t="n">
        <v>13765072</v>
      </c>
    </row>
    <row r="90" customFormat="false" ht="12.8" hidden="false" customHeight="false" outlineLevel="0" collapsed="false">
      <c r="A90" s="0" t="n">
        <v>137</v>
      </c>
      <c r="B90" s="0" t="n">
        <v>7361.57155039758</v>
      </c>
      <c r="C90" s="0" t="n">
        <v>13792594</v>
      </c>
    </row>
    <row r="91" customFormat="false" ht="12.8" hidden="false" customHeight="false" outlineLevel="0" collapsed="false">
      <c r="A91" s="0" t="n">
        <v>138</v>
      </c>
      <c r="B91" s="0" t="n">
        <v>7371.06660250392</v>
      </c>
      <c r="C91" s="0" t="n">
        <v>13819262</v>
      </c>
    </row>
    <row r="92" customFormat="false" ht="12.8" hidden="false" customHeight="false" outlineLevel="0" collapsed="false">
      <c r="A92" s="0" t="n">
        <v>139</v>
      </c>
      <c r="B92" s="0" t="n">
        <v>7408.74159300974</v>
      </c>
      <c r="C92" s="0" t="n">
        <v>13884771</v>
      </c>
    </row>
    <row r="93" customFormat="false" ht="12.8" hidden="false" customHeight="false" outlineLevel="0" collapsed="false">
      <c r="A93" s="0" t="n">
        <v>140</v>
      </c>
      <c r="B93" s="0" t="n">
        <v>7433.78888426861</v>
      </c>
      <c r="C93" s="0" t="n">
        <v>13932412</v>
      </c>
    </row>
    <row r="94" customFormat="false" ht="12.8" hidden="false" customHeight="false" outlineLevel="0" collapsed="false">
      <c r="A94" s="0" t="n">
        <v>141</v>
      </c>
      <c r="B94" s="0" t="n">
        <v>7459.43117737702</v>
      </c>
      <c r="C94" s="0" t="n">
        <v>13964852</v>
      </c>
    </row>
    <row r="95" customFormat="false" ht="12.8" hidden="false" customHeight="false" outlineLevel="0" collapsed="false">
      <c r="A95" s="0" t="n">
        <v>142</v>
      </c>
      <c r="B95" s="0" t="n">
        <v>7458.87665912631</v>
      </c>
      <c r="C95" s="0" t="n">
        <v>13983145</v>
      </c>
    </row>
    <row r="96" customFormat="false" ht="12.8" hidden="false" customHeight="false" outlineLevel="0" collapsed="false">
      <c r="A96" s="0" t="n">
        <v>143</v>
      </c>
      <c r="B96" s="0" t="n">
        <v>7467.54439916582</v>
      </c>
      <c r="C96" s="0" t="n">
        <v>13973448</v>
      </c>
    </row>
    <row r="97" customFormat="false" ht="12.8" hidden="false" customHeight="false" outlineLevel="0" collapsed="false">
      <c r="A97" s="0" t="n">
        <v>144</v>
      </c>
      <c r="B97" s="0" t="n">
        <v>7459.02104753646</v>
      </c>
      <c r="C97" s="0" t="n">
        <v>14024772</v>
      </c>
    </row>
    <row r="98" customFormat="false" ht="12.8" hidden="false" customHeight="false" outlineLevel="0" collapsed="false">
      <c r="A98" s="0" t="n">
        <v>145</v>
      </c>
      <c r="B98" s="0" t="n">
        <v>7508.39484980525</v>
      </c>
      <c r="C98" s="0" t="n">
        <v>13991380</v>
      </c>
    </row>
    <row r="99" customFormat="false" ht="12.8" hidden="false" customHeight="false" outlineLevel="0" collapsed="false">
      <c r="A99" s="0" t="n">
        <v>146</v>
      </c>
      <c r="B99" s="0" t="n">
        <v>7509.37320209851</v>
      </c>
      <c r="C99" s="0" t="n">
        <v>14007562</v>
      </c>
    </row>
    <row r="100" customFormat="false" ht="12.8" hidden="false" customHeight="false" outlineLevel="0" collapsed="false">
      <c r="A100" s="0" t="n">
        <v>147</v>
      </c>
      <c r="B100" s="0" t="n">
        <v>7517.46957250306</v>
      </c>
      <c r="C100" s="0" t="n">
        <v>14076991</v>
      </c>
    </row>
    <row r="101" customFormat="false" ht="12.8" hidden="false" customHeight="false" outlineLevel="0" collapsed="false">
      <c r="A101" s="0" t="n">
        <v>148</v>
      </c>
      <c r="B101" s="0" t="n">
        <v>7573.98546388517</v>
      </c>
      <c r="C101" s="0" t="n">
        <v>14016536</v>
      </c>
    </row>
    <row r="102" customFormat="false" ht="12.8" hidden="false" customHeight="false" outlineLevel="0" collapsed="false">
      <c r="A102" s="0" t="n">
        <v>149</v>
      </c>
      <c r="B102" s="0" t="n">
        <v>7563.55070086158</v>
      </c>
      <c r="C102" s="0" t="n">
        <v>14088463</v>
      </c>
    </row>
    <row r="103" customFormat="false" ht="12.8" hidden="false" customHeight="false" outlineLevel="0" collapsed="false">
      <c r="A103" s="0" t="n">
        <v>150</v>
      </c>
      <c r="B103" s="0" t="n">
        <v>7599.74465225409</v>
      </c>
      <c r="C103" s="0" t="n">
        <v>14198172</v>
      </c>
    </row>
    <row r="104" customFormat="false" ht="12.8" hidden="false" customHeight="false" outlineLevel="0" collapsed="false">
      <c r="A104" s="0" t="n">
        <v>151</v>
      </c>
      <c r="B104" s="0" t="n">
        <v>7592.35260804045</v>
      </c>
      <c r="C104" s="0" t="n">
        <v>14148155</v>
      </c>
    </row>
    <row r="105" customFormat="false" ht="12.8" hidden="false" customHeight="false" outlineLevel="0" collapsed="false">
      <c r="A105" s="0" t="n">
        <v>152</v>
      </c>
      <c r="B105" s="0" t="n">
        <v>7639.3526558343</v>
      </c>
      <c r="C105" s="0" t="n">
        <v>14169220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2.0742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6367.86106940948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6183.95940780232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6110.00722758612</v>
      </c>
      <c r="C25" s="0" t="n">
        <v>10343274</v>
      </c>
    </row>
    <row r="26" customFormat="false" ht="12.8" hidden="false" customHeight="false" outlineLevel="0" collapsed="false">
      <c r="A26" s="0" t="n">
        <v>73</v>
      </c>
      <c r="B26" s="0" t="n">
        <v>6088.13282224197</v>
      </c>
      <c r="C26" s="0" t="n">
        <v>10733131</v>
      </c>
    </row>
    <row r="27" customFormat="false" ht="12.8" hidden="false" customHeight="false" outlineLevel="0" collapsed="false">
      <c r="A27" s="0" t="n">
        <v>74</v>
      </c>
      <c r="B27" s="0" t="n">
        <v>6128.85087740265</v>
      </c>
      <c r="C27" s="0" t="n">
        <v>11030940</v>
      </c>
    </row>
    <row r="28" customFormat="false" ht="12.8" hidden="false" customHeight="false" outlineLevel="0" collapsed="false">
      <c r="A28" s="0" t="n">
        <v>75</v>
      </c>
      <c r="B28" s="0" t="n">
        <v>6195.16316322081</v>
      </c>
      <c r="C28" s="0" t="n">
        <v>11347122</v>
      </c>
    </row>
    <row r="29" customFormat="false" ht="12.8" hidden="false" customHeight="false" outlineLevel="0" collapsed="false">
      <c r="A29" s="0" t="n">
        <v>76</v>
      </c>
      <c r="B29" s="0" t="n">
        <v>6359.73257129941</v>
      </c>
      <c r="C29" s="0" t="n">
        <v>11410382</v>
      </c>
    </row>
    <row r="30" customFormat="false" ht="12.8" hidden="false" customHeight="false" outlineLevel="0" collapsed="false">
      <c r="A30" s="0" t="n">
        <v>77</v>
      </c>
      <c r="B30" s="0" t="n">
        <v>6478.22801861625</v>
      </c>
      <c r="C30" s="0" t="n">
        <v>11417210</v>
      </c>
    </row>
    <row r="31" customFormat="false" ht="12.8" hidden="false" customHeight="false" outlineLevel="0" collapsed="false">
      <c r="A31" s="0" t="n">
        <v>78</v>
      </c>
      <c r="B31" s="0" t="n">
        <v>6581.90563885005</v>
      </c>
      <c r="C31" s="0" t="n">
        <v>11499150</v>
      </c>
    </row>
    <row r="32" customFormat="false" ht="12.8" hidden="false" customHeight="false" outlineLevel="0" collapsed="false">
      <c r="A32" s="0" t="n">
        <v>79</v>
      </c>
      <c r="B32" s="0" t="n">
        <v>6650.72215612045</v>
      </c>
      <c r="C32" s="0" t="n">
        <v>11579781</v>
      </c>
    </row>
    <row r="33" customFormat="false" ht="12.8" hidden="false" customHeight="false" outlineLevel="0" collapsed="false">
      <c r="A33" s="0" t="n">
        <v>80</v>
      </c>
      <c r="B33" s="0" t="n">
        <v>6761.03792416463</v>
      </c>
      <c r="C33" s="0" t="n">
        <v>11610315</v>
      </c>
    </row>
    <row r="34" customFormat="false" ht="12.8" hidden="false" customHeight="false" outlineLevel="0" collapsed="false">
      <c r="A34" s="0" t="n">
        <v>81</v>
      </c>
      <c r="B34" s="0" t="n">
        <v>6793.55391039425</v>
      </c>
      <c r="C34" s="0" t="n">
        <v>11720679</v>
      </c>
    </row>
    <row r="35" customFormat="false" ht="12.8" hidden="false" customHeight="false" outlineLevel="0" collapsed="false">
      <c r="A35" s="0" t="n">
        <v>82</v>
      </c>
      <c r="B35" s="0" t="n">
        <v>6809.46098054502</v>
      </c>
      <c r="C35" s="0" t="n">
        <v>11735544</v>
      </c>
    </row>
    <row r="36" customFormat="false" ht="12.8" hidden="false" customHeight="false" outlineLevel="0" collapsed="false">
      <c r="A36" s="0" t="n">
        <v>83</v>
      </c>
      <c r="B36" s="0" t="n">
        <v>6851.08703482683</v>
      </c>
      <c r="C36" s="0" t="n">
        <v>11762595</v>
      </c>
    </row>
    <row r="37" customFormat="false" ht="12.8" hidden="false" customHeight="false" outlineLevel="0" collapsed="false">
      <c r="A37" s="0" t="n">
        <v>84</v>
      </c>
      <c r="B37" s="0" t="n">
        <v>6909.51975948852</v>
      </c>
      <c r="C37" s="0" t="n">
        <v>11800268</v>
      </c>
    </row>
    <row r="38" customFormat="false" ht="12.8" hidden="false" customHeight="false" outlineLevel="0" collapsed="false">
      <c r="A38" s="0" t="n">
        <v>85</v>
      </c>
      <c r="B38" s="0" t="n">
        <v>6917.80988520941</v>
      </c>
      <c r="C38" s="0" t="n">
        <v>11834844</v>
      </c>
    </row>
    <row r="39" customFormat="false" ht="12.8" hidden="false" customHeight="false" outlineLevel="0" collapsed="false">
      <c r="A39" s="0" t="n">
        <v>86</v>
      </c>
      <c r="B39" s="0" t="n">
        <v>6954.0553830907</v>
      </c>
      <c r="C39" s="0" t="n">
        <v>11880086</v>
      </c>
    </row>
    <row r="40" customFormat="false" ht="12.8" hidden="false" customHeight="false" outlineLevel="0" collapsed="false">
      <c r="A40" s="0" t="n">
        <v>87</v>
      </c>
      <c r="B40" s="0" t="n">
        <v>6934.61262208598</v>
      </c>
      <c r="C40" s="0" t="n">
        <v>11977354</v>
      </c>
    </row>
    <row r="41" customFormat="false" ht="12.8" hidden="false" customHeight="false" outlineLevel="0" collapsed="false">
      <c r="A41" s="0" t="n">
        <v>88</v>
      </c>
      <c r="B41" s="0" t="n">
        <v>6972.87730931161</v>
      </c>
      <c r="C41" s="0" t="n">
        <v>12029392</v>
      </c>
    </row>
    <row r="42" customFormat="false" ht="12.8" hidden="false" customHeight="false" outlineLevel="0" collapsed="false">
      <c r="A42" s="0" t="n">
        <v>89</v>
      </c>
      <c r="B42" s="0" t="n">
        <v>7001.34251259286</v>
      </c>
      <c r="C42" s="0" t="n">
        <v>12101085</v>
      </c>
    </row>
    <row r="43" customFormat="false" ht="12.8" hidden="false" customHeight="false" outlineLevel="0" collapsed="false">
      <c r="A43" s="0" t="n">
        <v>90</v>
      </c>
      <c r="B43" s="0" t="n">
        <v>7056.73932297256</v>
      </c>
      <c r="C43" s="0" t="n">
        <v>12168132</v>
      </c>
    </row>
    <row r="44" customFormat="false" ht="12.8" hidden="false" customHeight="false" outlineLevel="0" collapsed="false">
      <c r="A44" s="0" t="n">
        <v>91</v>
      </c>
      <c r="B44" s="0" t="n">
        <v>7112.5143715631</v>
      </c>
      <c r="C44" s="0" t="n">
        <v>12217945</v>
      </c>
    </row>
    <row r="45" customFormat="false" ht="12.8" hidden="false" customHeight="false" outlineLevel="0" collapsed="false">
      <c r="A45" s="0" t="n">
        <v>92</v>
      </c>
      <c r="B45" s="0" t="n">
        <v>7150.28668454088</v>
      </c>
      <c r="C45" s="0" t="n">
        <v>12289974</v>
      </c>
    </row>
    <row r="46" customFormat="false" ht="12.8" hidden="false" customHeight="false" outlineLevel="0" collapsed="false">
      <c r="A46" s="0" t="n">
        <v>93</v>
      </c>
      <c r="B46" s="0" t="n">
        <v>7152.61997117517</v>
      </c>
      <c r="C46" s="0" t="n">
        <v>12352370</v>
      </c>
    </row>
    <row r="47" customFormat="false" ht="12.8" hidden="false" customHeight="false" outlineLevel="0" collapsed="false">
      <c r="A47" s="0" t="n">
        <v>94</v>
      </c>
      <c r="B47" s="0" t="n">
        <v>7184.55669241971</v>
      </c>
      <c r="C47" s="0" t="n">
        <v>12506184</v>
      </c>
    </row>
    <row r="48" customFormat="false" ht="12.8" hidden="false" customHeight="false" outlineLevel="0" collapsed="false">
      <c r="A48" s="0" t="n">
        <v>95</v>
      </c>
      <c r="B48" s="0" t="n">
        <v>7255.68975901686</v>
      </c>
      <c r="C48" s="0" t="n">
        <v>12476295</v>
      </c>
    </row>
    <row r="49" customFormat="false" ht="12.8" hidden="false" customHeight="false" outlineLevel="0" collapsed="false">
      <c r="A49" s="0" t="n">
        <v>96</v>
      </c>
      <c r="B49" s="0" t="n">
        <v>7268.93578431284</v>
      </c>
      <c r="C49" s="0" t="n">
        <v>12590586</v>
      </c>
    </row>
    <row r="50" customFormat="false" ht="12.8" hidden="false" customHeight="false" outlineLevel="0" collapsed="false">
      <c r="A50" s="0" t="n">
        <v>97</v>
      </c>
      <c r="B50" s="0" t="n">
        <v>7301.24565781526</v>
      </c>
      <c r="C50" s="0" t="n">
        <v>12620273</v>
      </c>
    </row>
    <row r="51" customFormat="false" ht="12.8" hidden="false" customHeight="false" outlineLevel="0" collapsed="false">
      <c r="A51" s="0" t="n">
        <v>98</v>
      </c>
      <c r="B51" s="0" t="n">
        <v>7343.26679634628</v>
      </c>
      <c r="C51" s="0" t="n">
        <v>12650127</v>
      </c>
    </row>
    <row r="52" customFormat="false" ht="12.8" hidden="false" customHeight="false" outlineLevel="0" collapsed="false">
      <c r="A52" s="0" t="n">
        <v>99</v>
      </c>
      <c r="B52" s="0" t="n">
        <v>7339.41807117936</v>
      </c>
      <c r="C52" s="0" t="n">
        <v>12766226</v>
      </c>
    </row>
    <row r="53" customFormat="false" ht="12.8" hidden="false" customHeight="false" outlineLevel="0" collapsed="false">
      <c r="A53" s="0" t="n">
        <v>100</v>
      </c>
      <c r="B53" s="0" t="n">
        <v>7340.21609895601</v>
      </c>
      <c r="C53" s="0" t="n">
        <v>12760871</v>
      </c>
    </row>
    <row r="54" customFormat="false" ht="12.8" hidden="false" customHeight="false" outlineLevel="0" collapsed="false">
      <c r="A54" s="0" t="n">
        <v>101</v>
      </c>
      <c r="B54" s="0" t="n">
        <v>7397.39171447534</v>
      </c>
      <c r="C54" s="0" t="n">
        <v>12830288</v>
      </c>
    </row>
    <row r="55" customFormat="false" ht="12.8" hidden="false" customHeight="false" outlineLevel="0" collapsed="false">
      <c r="A55" s="0" t="n">
        <v>102</v>
      </c>
      <c r="B55" s="0" t="n">
        <v>7396.78934734821</v>
      </c>
      <c r="C55" s="0" t="n">
        <v>12914200</v>
      </c>
    </row>
    <row r="56" customFormat="false" ht="12.8" hidden="false" customHeight="false" outlineLevel="0" collapsed="false">
      <c r="A56" s="0" t="n">
        <v>103</v>
      </c>
      <c r="B56" s="0" t="n">
        <v>7482.67532658924</v>
      </c>
      <c r="C56" s="0" t="n">
        <v>12944822</v>
      </c>
    </row>
    <row r="57" customFormat="false" ht="12.8" hidden="false" customHeight="false" outlineLevel="0" collapsed="false">
      <c r="A57" s="0" t="n">
        <v>104</v>
      </c>
      <c r="B57" s="0" t="n">
        <v>7490.77056655945</v>
      </c>
      <c r="C57" s="0" t="n">
        <v>13005488</v>
      </c>
    </row>
    <row r="58" customFormat="false" ht="12.8" hidden="false" customHeight="false" outlineLevel="0" collapsed="false">
      <c r="A58" s="0" t="n">
        <v>105</v>
      </c>
      <c r="B58" s="0" t="n">
        <v>7498.32971221899</v>
      </c>
      <c r="C58" s="0" t="n">
        <v>13102654</v>
      </c>
    </row>
    <row r="59" customFormat="false" ht="12.8" hidden="false" customHeight="false" outlineLevel="0" collapsed="false">
      <c r="A59" s="0" t="n">
        <v>106</v>
      </c>
      <c r="B59" s="0" t="n">
        <v>7520.40483570226</v>
      </c>
      <c r="C59" s="0" t="n">
        <v>13104318</v>
      </c>
    </row>
    <row r="60" customFormat="false" ht="12.8" hidden="false" customHeight="false" outlineLevel="0" collapsed="false">
      <c r="A60" s="0" t="n">
        <v>107</v>
      </c>
      <c r="B60" s="0" t="n">
        <v>7563.66333491767</v>
      </c>
      <c r="C60" s="0" t="n">
        <v>13157858</v>
      </c>
    </row>
    <row r="61" customFormat="false" ht="12.8" hidden="false" customHeight="false" outlineLevel="0" collapsed="false">
      <c r="A61" s="0" t="n">
        <v>108</v>
      </c>
      <c r="B61" s="0" t="n">
        <v>7611.92573118206</v>
      </c>
      <c r="C61" s="0" t="n">
        <v>13223525</v>
      </c>
    </row>
    <row r="62" customFormat="false" ht="12.8" hidden="false" customHeight="false" outlineLevel="0" collapsed="false">
      <c r="A62" s="0" t="n">
        <v>109</v>
      </c>
      <c r="B62" s="0" t="n">
        <v>7656.8651368087</v>
      </c>
      <c r="C62" s="0" t="n">
        <v>13252315</v>
      </c>
    </row>
    <row r="63" customFormat="false" ht="12.8" hidden="false" customHeight="false" outlineLevel="0" collapsed="false">
      <c r="A63" s="0" t="n">
        <v>110</v>
      </c>
      <c r="B63" s="0" t="n">
        <v>7688.77909383598</v>
      </c>
      <c r="C63" s="0" t="n">
        <v>13315817</v>
      </c>
    </row>
    <row r="64" customFormat="false" ht="12.8" hidden="false" customHeight="false" outlineLevel="0" collapsed="false">
      <c r="A64" s="0" t="n">
        <v>111</v>
      </c>
      <c r="B64" s="0" t="n">
        <v>7729.27071487022</v>
      </c>
      <c r="C64" s="0" t="n">
        <v>13349632</v>
      </c>
    </row>
    <row r="65" customFormat="false" ht="12.8" hidden="false" customHeight="false" outlineLevel="0" collapsed="false">
      <c r="A65" s="0" t="n">
        <v>112</v>
      </c>
      <c r="B65" s="0" t="n">
        <v>7739.74328278794</v>
      </c>
      <c r="C65" s="0" t="n">
        <v>13425063</v>
      </c>
    </row>
    <row r="66" customFormat="false" ht="12.8" hidden="false" customHeight="false" outlineLevel="0" collapsed="false">
      <c r="A66" s="0" t="n">
        <v>113</v>
      </c>
      <c r="B66" s="0" t="n">
        <v>7792.55096294566</v>
      </c>
      <c r="C66" s="0" t="n">
        <v>13461810</v>
      </c>
    </row>
    <row r="67" customFormat="false" ht="12.8" hidden="false" customHeight="false" outlineLevel="0" collapsed="false">
      <c r="A67" s="0" t="n">
        <v>114</v>
      </c>
      <c r="B67" s="0" t="n">
        <v>7832.1510017582</v>
      </c>
      <c r="C67" s="0" t="n">
        <v>13447568</v>
      </c>
    </row>
    <row r="68" customFormat="false" ht="12.8" hidden="false" customHeight="false" outlineLevel="0" collapsed="false">
      <c r="A68" s="0" t="n">
        <v>115</v>
      </c>
      <c r="B68" s="0" t="n">
        <v>7829.11188835177</v>
      </c>
      <c r="C68" s="0" t="n">
        <v>13556704</v>
      </c>
    </row>
    <row r="69" customFormat="false" ht="12.8" hidden="false" customHeight="false" outlineLevel="0" collapsed="false">
      <c r="A69" s="0" t="n">
        <v>116</v>
      </c>
      <c r="B69" s="0" t="n">
        <v>7891.87185320368</v>
      </c>
      <c r="C69" s="0" t="n">
        <v>13571804</v>
      </c>
    </row>
    <row r="70" customFormat="false" ht="12.8" hidden="false" customHeight="false" outlineLevel="0" collapsed="false">
      <c r="A70" s="0" t="n">
        <v>117</v>
      </c>
      <c r="B70" s="0" t="n">
        <v>7908.63404454208</v>
      </c>
      <c r="C70" s="0" t="n">
        <v>13614852</v>
      </c>
    </row>
    <row r="71" customFormat="false" ht="12.8" hidden="false" customHeight="false" outlineLevel="0" collapsed="false">
      <c r="A71" s="0" t="n">
        <v>118</v>
      </c>
      <c r="B71" s="0" t="n">
        <v>7960.94567141792</v>
      </c>
      <c r="C71" s="0" t="n">
        <v>13642046</v>
      </c>
    </row>
    <row r="72" customFormat="false" ht="12.8" hidden="false" customHeight="false" outlineLevel="0" collapsed="false">
      <c r="A72" s="0" t="n">
        <v>119</v>
      </c>
      <c r="B72" s="0" t="n">
        <v>7988.41916342093</v>
      </c>
      <c r="C72" s="0" t="n">
        <v>13701706</v>
      </c>
    </row>
    <row r="73" customFormat="false" ht="12.8" hidden="false" customHeight="false" outlineLevel="0" collapsed="false">
      <c r="A73" s="0" t="n">
        <v>120</v>
      </c>
      <c r="B73" s="0" t="n">
        <v>7989.35886089202</v>
      </c>
      <c r="C73" s="0" t="n">
        <v>13703518</v>
      </c>
    </row>
    <row r="74" customFormat="false" ht="12.8" hidden="false" customHeight="false" outlineLevel="0" collapsed="false">
      <c r="A74" s="0" t="n">
        <v>121</v>
      </c>
      <c r="B74" s="0" t="n">
        <v>8079.95512561214</v>
      </c>
      <c r="C74" s="0" t="n">
        <v>13697657</v>
      </c>
    </row>
    <row r="75" customFormat="false" ht="12.8" hidden="false" customHeight="false" outlineLevel="0" collapsed="false">
      <c r="A75" s="0" t="n">
        <v>122</v>
      </c>
      <c r="B75" s="0" t="n">
        <v>8099.37447756279</v>
      </c>
      <c r="C75" s="0" t="n">
        <v>13781787</v>
      </c>
    </row>
    <row r="76" customFormat="false" ht="12.8" hidden="false" customHeight="false" outlineLevel="0" collapsed="false">
      <c r="A76" s="0" t="n">
        <v>123</v>
      </c>
      <c r="B76" s="0" t="n">
        <v>8113.25287193336</v>
      </c>
      <c r="C76" s="0" t="n">
        <v>13799146</v>
      </c>
    </row>
    <row r="77" customFormat="false" ht="12.8" hidden="false" customHeight="false" outlineLevel="0" collapsed="false">
      <c r="A77" s="0" t="n">
        <v>124</v>
      </c>
      <c r="B77" s="0" t="n">
        <v>8146.9877958649</v>
      </c>
      <c r="C77" s="0" t="n">
        <v>13828423</v>
      </c>
    </row>
    <row r="78" customFormat="false" ht="12.8" hidden="false" customHeight="false" outlineLevel="0" collapsed="false">
      <c r="A78" s="0" t="n">
        <v>125</v>
      </c>
      <c r="B78" s="0" t="n">
        <v>8191.73263444136</v>
      </c>
      <c r="C78" s="0" t="n">
        <v>13860874</v>
      </c>
    </row>
    <row r="79" customFormat="false" ht="12.8" hidden="false" customHeight="false" outlineLevel="0" collapsed="false">
      <c r="A79" s="0" t="n">
        <v>126</v>
      </c>
      <c r="B79" s="0" t="n">
        <v>8200.34087286727</v>
      </c>
      <c r="C79" s="0" t="n">
        <v>13938430</v>
      </c>
    </row>
    <row r="80" customFormat="false" ht="12.8" hidden="false" customHeight="false" outlineLevel="0" collapsed="false">
      <c r="A80" s="0" t="n">
        <v>127</v>
      </c>
      <c r="B80" s="0" t="n">
        <v>8213.09282044237</v>
      </c>
      <c r="C80" s="0" t="n">
        <v>14028245</v>
      </c>
    </row>
    <row r="81" customFormat="false" ht="12.8" hidden="false" customHeight="false" outlineLevel="0" collapsed="false">
      <c r="A81" s="0" t="n">
        <v>128</v>
      </c>
      <c r="B81" s="0" t="n">
        <v>8264.44815179415</v>
      </c>
      <c r="C81" s="0" t="n">
        <v>14035376</v>
      </c>
    </row>
    <row r="82" customFormat="false" ht="12.8" hidden="false" customHeight="false" outlineLevel="0" collapsed="false">
      <c r="A82" s="0" t="n">
        <v>129</v>
      </c>
      <c r="B82" s="0" t="n">
        <v>8307.5888777794</v>
      </c>
      <c r="C82" s="0" t="n">
        <v>14117693</v>
      </c>
    </row>
    <row r="83" customFormat="false" ht="12.8" hidden="false" customHeight="false" outlineLevel="0" collapsed="false">
      <c r="A83" s="0" t="n">
        <v>130</v>
      </c>
      <c r="B83" s="0" t="n">
        <v>8321.60458910088</v>
      </c>
      <c r="C83" s="0" t="n">
        <v>14166472</v>
      </c>
    </row>
    <row r="84" customFormat="false" ht="12.8" hidden="false" customHeight="false" outlineLevel="0" collapsed="false">
      <c r="A84" s="0" t="n">
        <v>131</v>
      </c>
      <c r="B84" s="0" t="n">
        <v>8336.56889688364</v>
      </c>
      <c r="C84" s="0" t="n">
        <v>14221497</v>
      </c>
    </row>
    <row r="85" customFormat="false" ht="12.8" hidden="false" customHeight="false" outlineLevel="0" collapsed="false">
      <c r="A85" s="0" t="n">
        <v>132</v>
      </c>
      <c r="B85" s="0" t="n">
        <v>8372.88961260308</v>
      </c>
      <c r="C85" s="0" t="n">
        <v>14234005</v>
      </c>
    </row>
    <row r="86" customFormat="false" ht="12.8" hidden="false" customHeight="false" outlineLevel="0" collapsed="false">
      <c r="A86" s="0" t="n">
        <v>133</v>
      </c>
      <c r="B86" s="0" t="n">
        <v>8409.20447875554</v>
      </c>
      <c r="C86" s="0" t="n">
        <v>14334418</v>
      </c>
    </row>
    <row r="87" customFormat="false" ht="12.8" hidden="false" customHeight="false" outlineLevel="0" collapsed="false">
      <c r="A87" s="0" t="n">
        <v>134</v>
      </c>
      <c r="B87" s="0" t="n">
        <v>8445.40105851307</v>
      </c>
      <c r="C87" s="0" t="n">
        <v>14362319</v>
      </c>
    </row>
    <row r="88" customFormat="false" ht="12.8" hidden="false" customHeight="false" outlineLevel="0" collapsed="false">
      <c r="A88" s="0" t="n">
        <v>135</v>
      </c>
      <c r="B88" s="0" t="n">
        <v>8490.09037436231</v>
      </c>
      <c r="C88" s="0" t="n">
        <v>14320805</v>
      </c>
    </row>
    <row r="89" customFormat="false" ht="12.8" hidden="false" customHeight="false" outlineLevel="0" collapsed="false">
      <c r="A89" s="0" t="n">
        <v>136</v>
      </c>
      <c r="B89" s="0" t="n">
        <v>8532.7198342204</v>
      </c>
      <c r="C89" s="0" t="n">
        <v>14364564</v>
      </c>
    </row>
    <row r="90" customFormat="false" ht="12.8" hidden="false" customHeight="false" outlineLevel="0" collapsed="false">
      <c r="A90" s="0" t="n">
        <v>137</v>
      </c>
      <c r="B90" s="0" t="n">
        <v>8530.88142534115</v>
      </c>
      <c r="C90" s="0" t="n">
        <v>14465379</v>
      </c>
    </row>
    <row r="91" customFormat="false" ht="12.8" hidden="false" customHeight="false" outlineLevel="0" collapsed="false">
      <c r="A91" s="0" t="n">
        <v>138</v>
      </c>
      <c r="B91" s="0" t="n">
        <v>8559.33886705733</v>
      </c>
      <c r="C91" s="0" t="n">
        <v>14517367</v>
      </c>
    </row>
    <row r="92" customFormat="false" ht="12.8" hidden="false" customHeight="false" outlineLevel="0" collapsed="false">
      <c r="A92" s="0" t="n">
        <v>139</v>
      </c>
      <c r="B92" s="0" t="n">
        <v>8609.92773197897</v>
      </c>
      <c r="C92" s="0" t="n">
        <v>14535394</v>
      </c>
    </row>
    <row r="93" customFormat="false" ht="12.8" hidden="false" customHeight="false" outlineLevel="0" collapsed="false">
      <c r="A93" s="0" t="n">
        <v>140</v>
      </c>
      <c r="B93" s="0" t="n">
        <v>8659.9966893914</v>
      </c>
      <c r="C93" s="0" t="n">
        <v>14570591</v>
      </c>
    </row>
    <row r="94" customFormat="false" ht="12.8" hidden="false" customHeight="false" outlineLevel="0" collapsed="false">
      <c r="A94" s="0" t="n">
        <v>141</v>
      </c>
      <c r="B94" s="0" t="n">
        <v>8693.34172021937</v>
      </c>
      <c r="C94" s="0" t="n">
        <v>14584279</v>
      </c>
    </row>
    <row r="95" customFormat="false" ht="12.8" hidden="false" customHeight="false" outlineLevel="0" collapsed="false">
      <c r="A95" s="0" t="n">
        <v>142</v>
      </c>
      <c r="B95" s="0" t="n">
        <v>8706.58767252726</v>
      </c>
      <c r="C95" s="0" t="n">
        <v>14631100</v>
      </c>
    </row>
    <row r="96" customFormat="false" ht="12.8" hidden="false" customHeight="false" outlineLevel="0" collapsed="false">
      <c r="A96" s="0" t="n">
        <v>143</v>
      </c>
      <c r="B96" s="0" t="n">
        <v>8715.34711843696</v>
      </c>
      <c r="C96" s="0" t="n">
        <v>14732817</v>
      </c>
    </row>
    <row r="97" customFormat="false" ht="12.8" hidden="false" customHeight="false" outlineLevel="0" collapsed="false">
      <c r="A97" s="0" t="n">
        <v>144</v>
      </c>
      <c r="B97" s="0" t="n">
        <v>8760.96035248401</v>
      </c>
      <c r="C97" s="0" t="n">
        <v>14654287</v>
      </c>
    </row>
    <row r="98" customFormat="false" ht="12.8" hidden="false" customHeight="false" outlineLevel="0" collapsed="false">
      <c r="A98" s="0" t="n">
        <v>145</v>
      </c>
      <c r="B98" s="0" t="n">
        <v>8789.25006165086</v>
      </c>
      <c r="C98" s="0" t="n">
        <v>14718823</v>
      </c>
    </row>
    <row r="99" customFormat="false" ht="12.8" hidden="false" customHeight="false" outlineLevel="0" collapsed="false">
      <c r="A99" s="0" t="n">
        <v>146</v>
      </c>
      <c r="B99" s="0" t="n">
        <v>8792.56613518935</v>
      </c>
      <c r="C99" s="0" t="n">
        <v>14788655</v>
      </c>
    </row>
    <row r="100" customFormat="false" ht="12.8" hidden="false" customHeight="false" outlineLevel="0" collapsed="false">
      <c r="A100" s="0" t="n">
        <v>147</v>
      </c>
      <c r="B100" s="0" t="n">
        <v>8856.82062735625</v>
      </c>
      <c r="C100" s="0" t="n">
        <v>14810202</v>
      </c>
    </row>
    <row r="101" customFormat="false" ht="12.8" hidden="false" customHeight="false" outlineLevel="0" collapsed="false">
      <c r="A101" s="0" t="n">
        <v>148</v>
      </c>
      <c r="B101" s="0" t="n">
        <v>8854.36459523205</v>
      </c>
      <c r="C101" s="0" t="n">
        <v>14915020</v>
      </c>
    </row>
    <row r="102" customFormat="false" ht="12.8" hidden="false" customHeight="false" outlineLevel="0" collapsed="false">
      <c r="A102" s="0" t="n">
        <v>149</v>
      </c>
      <c r="B102" s="0" t="n">
        <v>8890.38997154791</v>
      </c>
      <c r="C102" s="0" t="n">
        <v>14879036</v>
      </c>
    </row>
    <row r="103" customFormat="false" ht="12.8" hidden="false" customHeight="false" outlineLevel="0" collapsed="false">
      <c r="A103" s="0" t="n">
        <v>150</v>
      </c>
      <c r="B103" s="0" t="n">
        <v>8921.87271033462</v>
      </c>
      <c r="C103" s="0" t="n">
        <v>14910430</v>
      </c>
    </row>
    <row r="104" customFormat="false" ht="12.8" hidden="false" customHeight="false" outlineLevel="0" collapsed="false">
      <c r="A104" s="0" t="n">
        <v>151</v>
      </c>
      <c r="B104" s="0" t="n">
        <v>8974.36674443627</v>
      </c>
      <c r="C104" s="0" t="n">
        <v>14985486</v>
      </c>
    </row>
    <row r="105" customFormat="false" ht="12.8" hidden="false" customHeight="false" outlineLevel="0" collapsed="false">
      <c r="A105" s="0" t="n">
        <v>152</v>
      </c>
      <c r="B105" s="0" t="n">
        <v>9010.22705189464</v>
      </c>
      <c r="C105" s="0" t="n">
        <v>14990464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2.0742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5989.56764548627</v>
      </c>
      <c r="C22" s="0" t="n">
        <v>11437715</v>
      </c>
    </row>
    <row r="23" customFormat="false" ht="12.8" hidden="false" customHeight="false" outlineLevel="0" collapsed="false">
      <c r="A23" s="0" t="n">
        <v>70</v>
      </c>
      <c r="B23" s="0" t="n">
        <v>6367.17964941606</v>
      </c>
      <c r="C23" s="0" t="n">
        <v>9965526</v>
      </c>
    </row>
    <row r="24" customFormat="false" ht="12.8" hidden="false" customHeight="false" outlineLevel="0" collapsed="false">
      <c r="A24" s="0" t="n">
        <v>71</v>
      </c>
      <c r="B24" s="0" t="n">
        <v>6182.63890986184</v>
      </c>
      <c r="C24" s="0" t="n">
        <v>10050742</v>
      </c>
    </row>
    <row r="25" customFormat="false" ht="12.8" hidden="false" customHeight="false" outlineLevel="0" collapsed="false">
      <c r="A25" s="0" t="n">
        <v>72</v>
      </c>
      <c r="B25" s="0" t="n">
        <v>5929.14292319793</v>
      </c>
      <c r="C25" s="0" t="n">
        <v>10346036</v>
      </c>
    </row>
    <row r="26" customFormat="false" ht="12.8" hidden="false" customHeight="false" outlineLevel="0" collapsed="false">
      <c r="A26" s="0" t="n">
        <v>73</v>
      </c>
      <c r="B26" s="0" t="n">
        <v>5831.15324386075</v>
      </c>
      <c r="C26" s="0" t="n">
        <v>10728161</v>
      </c>
    </row>
    <row r="27" customFormat="false" ht="12.8" hidden="false" customHeight="false" outlineLevel="0" collapsed="false">
      <c r="A27" s="0" t="n">
        <v>74</v>
      </c>
      <c r="B27" s="0" t="n">
        <v>5794.82037592338</v>
      </c>
      <c r="C27" s="0" t="n">
        <v>11031977</v>
      </c>
    </row>
    <row r="28" customFormat="false" ht="12.8" hidden="false" customHeight="false" outlineLevel="0" collapsed="false">
      <c r="A28" s="0" t="n">
        <v>75</v>
      </c>
      <c r="B28" s="0" t="n">
        <v>5771.06080321226</v>
      </c>
      <c r="C28" s="0" t="n">
        <v>11348808</v>
      </c>
    </row>
    <row r="29" customFormat="false" ht="12.8" hidden="false" customHeight="false" outlineLevel="0" collapsed="false">
      <c r="A29" s="0" t="n">
        <v>76</v>
      </c>
      <c r="B29" s="0" t="n">
        <v>5824.64557270473</v>
      </c>
      <c r="C29" s="0" t="n">
        <v>11396918</v>
      </c>
    </row>
    <row r="30" customFormat="false" ht="12.8" hidden="false" customHeight="false" outlineLevel="0" collapsed="false">
      <c r="A30" s="0" t="n">
        <v>77</v>
      </c>
      <c r="B30" s="0" t="n">
        <v>5854.47458867914</v>
      </c>
      <c r="C30" s="0" t="n">
        <v>11360216</v>
      </c>
    </row>
    <row r="31" customFormat="false" ht="12.8" hidden="false" customHeight="false" outlineLevel="0" collapsed="false">
      <c r="A31" s="0" t="n">
        <v>78</v>
      </c>
      <c r="B31" s="0" t="n">
        <v>5849.01341533232</v>
      </c>
      <c r="C31" s="0" t="n">
        <v>11447747</v>
      </c>
    </row>
    <row r="32" customFormat="false" ht="12.8" hidden="false" customHeight="false" outlineLevel="0" collapsed="false">
      <c r="A32" s="0" t="n">
        <v>79</v>
      </c>
      <c r="B32" s="0" t="n">
        <v>5854.81758767975</v>
      </c>
      <c r="C32" s="0" t="n">
        <v>11509117</v>
      </c>
    </row>
    <row r="33" customFormat="false" ht="12.8" hidden="false" customHeight="false" outlineLevel="0" collapsed="false">
      <c r="A33" s="0" t="n">
        <v>80</v>
      </c>
      <c r="B33" s="0" t="n">
        <v>5901.5548015767</v>
      </c>
      <c r="C33" s="0" t="n">
        <v>11509874</v>
      </c>
    </row>
    <row r="34" customFormat="false" ht="12.8" hidden="false" customHeight="false" outlineLevel="0" collapsed="false">
      <c r="A34" s="0" t="n">
        <v>81</v>
      </c>
      <c r="B34" s="0" t="n">
        <v>5912.34066756998</v>
      </c>
      <c r="C34" s="0" t="n">
        <v>11580996</v>
      </c>
    </row>
    <row r="35" customFormat="false" ht="12.8" hidden="false" customHeight="false" outlineLevel="0" collapsed="false">
      <c r="A35" s="0" t="n">
        <v>82</v>
      </c>
      <c r="B35" s="0" t="n">
        <v>5920.69677060628</v>
      </c>
      <c r="C35" s="0" t="n">
        <v>11592346</v>
      </c>
    </row>
    <row r="36" customFormat="false" ht="12.8" hidden="false" customHeight="false" outlineLevel="0" collapsed="false">
      <c r="A36" s="0" t="n">
        <v>83</v>
      </c>
      <c r="B36" s="0" t="n">
        <v>5935.86300834949</v>
      </c>
      <c r="C36" s="0" t="n">
        <v>11669479</v>
      </c>
    </row>
    <row r="37" customFormat="false" ht="12.8" hidden="false" customHeight="false" outlineLevel="0" collapsed="false">
      <c r="A37" s="0" t="n">
        <v>84</v>
      </c>
      <c r="B37" s="0" t="n">
        <v>5964.98666925167</v>
      </c>
      <c r="C37" s="0" t="n">
        <v>11701501</v>
      </c>
    </row>
    <row r="38" customFormat="false" ht="12.8" hidden="false" customHeight="false" outlineLevel="0" collapsed="false">
      <c r="A38" s="0" t="n">
        <v>85</v>
      </c>
      <c r="B38" s="0" t="n">
        <v>5996.64438589438</v>
      </c>
      <c r="C38" s="0" t="n">
        <v>11729982</v>
      </c>
    </row>
    <row r="39" customFormat="false" ht="12.8" hidden="false" customHeight="false" outlineLevel="0" collapsed="false">
      <c r="A39" s="0" t="n">
        <v>86</v>
      </c>
      <c r="B39" s="0" t="n">
        <v>6029.66085888179</v>
      </c>
      <c r="C39" s="0" t="n">
        <v>11717727</v>
      </c>
    </row>
    <row r="40" customFormat="false" ht="12.8" hidden="false" customHeight="false" outlineLevel="0" collapsed="false">
      <c r="A40" s="0" t="n">
        <v>87</v>
      </c>
      <c r="B40" s="0" t="n">
        <v>6036.05560815347</v>
      </c>
      <c r="C40" s="0" t="n">
        <v>11804993</v>
      </c>
    </row>
    <row r="41" customFormat="false" ht="12.8" hidden="false" customHeight="false" outlineLevel="0" collapsed="false">
      <c r="A41" s="0" t="n">
        <v>88</v>
      </c>
      <c r="B41" s="0" t="n">
        <v>6056.5128435935</v>
      </c>
      <c r="C41" s="0" t="n">
        <v>11880103</v>
      </c>
    </row>
    <row r="42" customFormat="false" ht="12.8" hidden="false" customHeight="false" outlineLevel="0" collapsed="false">
      <c r="A42" s="0" t="n">
        <v>89</v>
      </c>
      <c r="B42" s="0" t="n">
        <v>6082.10551779509</v>
      </c>
      <c r="C42" s="0" t="n">
        <v>11795720</v>
      </c>
    </row>
    <row r="43" customFormat="false" ht="12.8" hidden="false" customHeight="false" outlineLevel="0" collapsed="false">
      <c r="A43" s="0" t="n">
        <v>90</v>
      </c>
      <c r="B43" s="0" t="n">
        <v>6083.4553224327</v>
      </c>
      <c r="C43" s="0" t="n">
        <v>11836383</v>
      </c>
    </row>
    <row r="44" customFormat="false" ht="12.8" hidden="false" customHeight="false" outlineLevel="0" collapsed="false">
      <c r="A44" s="0" t="n">
        <v>91</v>
      </c>
      <c r="B44" s="0" t="n">
        <v>6060.26160983965</v>
      </c>
      <c r="C44" s="0" t="n">
        <v>11881167</v>
      </c>
    </row>
    <row r="45" customFormat="false" ht="12.8" hidden="false" customHeight="false" outlineLevel="0" collapsed="false">
      <c r="A45" s="0" t="n">
        <v>92</v>
      </c>
      <c r="B45" s="0" t="n">
        <v>6100.00850806932</v>
      </c>
      <c r="C45" s="0" t="n">
        <v>11944778</v>
      </c>
    </row>
    <row r="46" customFormat="false" ht="12.8" hidden="false" customHeight="false" outlineLevel="0" collapsed="false">
      <c r="A46" s="0" t="n">
        <v>93</v>
      </c>
      <c r="B46" s="0" t="n">
        <v>6118.23588656722</v>
      </c>
      <c r="C46" s="0" t="n">
        <v>11948914</v>
      </c>
    </row>
    <row r="47" customFormat="false" ht="12.8" hidden="false" customHeight="false" outlineLevel="0" collapsed="false">
      <c r="A47" s="0" t="n">
        <v>94</v>
      </c>
      <c r="B47" s="0" t="n">
        <v>6124.66871181089</v>
      </c>
      <c r="C47" s="0" t="n">
        <v>11989910</v>
      </c>
    </row>
    <row r="48" customFormat="false" ht="12.8" hidden="false" customHeight="false" outlineLevel="0" collapsed="false">
      <c r="A48" s="0" t="n">
        <v>95</v>
      </c>
      <c r="B48" s="0" t="n">
        <v>6141.45739444605</v>
      </c>
      <c r="C48" s="0" t="n">
        <v>12037522</v>
      </c>
    </row>
    <row r="49" customFormat="false" ht="12.8" hidden="false" customHeight="false" outlineLevel="0" collapsed="false">
      <c r="A49" s="0" t="n">
        <v>96</v>
      </c>
      <c r="B49" s="0" t="n">
        <v>6128.32704467535</v>
      </c>
      <c r="C49" s="0" t="n">
        <v>12046500</v>
      </c>
    </row>
    <row r="50" customFormat="false" ht="12.8" hidden="false" customHeight="false" outlineLevel="0" collapsed="false">
      <c r="A50" s="0" t="n">
        <v>97</v>
      </c>
      <c r="B50" s="0" t="n">
        <v>6136.20505703788</v>
      </c>
      <c r="C50" s="0" t="n">
        <v>12097956</v>
      </c>
    </row>
    <row r="51" customFormat="false" ht="12.8" hidden="false" customHeight="false" outlineLevel="0" collapsed="false">
      <c r="A51" s="0" t="n">
        <v>98</v>
      </c>
      <c r="B51" s="0" t="n">
        <v>6166.22597610269</v>
      </c>
      <c r="C51" s="0" t="n">
        <v>12147967</v>
      </c>
    </row>
    <row r="52" customFormat="false" ht="12.8" hidden="false" customHeight="false" outlineLevel="0" collapsed="false">
      <c r="A52" s="0" t="n">
        <v>99</v>
      </c>
      <c r="B52" s="0" t="n">
        <v>6167.87874365421</v>
      </c>
      <c r="C52" s="0" t="n">
        <v>12175863</v>
      </c>
    </row>
    <row r="53" customFormat="false" ht="12.8" hidden="false" customHeight="false" outlineLevel="0" collapsed="false">
      <c r="A53" s="0" t="n">
        <v>100</v>
      </c>
      <c r="B53" s="0" t="n">
        <v>6146.73675871683</v>
      </c>
      <c r="C53" s="0" t="n">
        <v>12299718</v>
      </c>
    </row>
    <row r="54" customFormat="false" ht="12.8" hidden="false" customHeight="false" outlineLevel="0" collapsed="false">
      <c r="A54" s="0" t="n">
        <v>101</v>
      </c>
      <c r="B54" s="0" t="n">
        <v>6181.88393017601</v>
      </c>
      <c r="C54" s="0" t="n">
        <v>12333652</v>
      </c>
    </row>
    <row r="55" customFormat="false" ht="12.8" hidden="false" customHeight="false" outlineLevel="0" collapsed="false">
      <c r="A55" s="0" t="n">
        <v>102</v>
      </c>
      <c r="B55" s="0" t="n">
        <v>6169.86944261327</v>
      </c>
      <c r="C55" s="0" t="n">
        <v>12340397</v>
      </c>
    </row>
    <row r="56" customFormat="false" ht="12.8" hidden="false" customHeight="false" outlineLevel="0" collapsed="false">
      <c r="A56" s="0" t="n">
        <v>103</v>
      </c>
      <c r="B56" s="0" t="n">
        <v>6152.90227153984</v>
      </c>
      <c r="C56" s="0" t="n">
        <v>12418938</v>
      </c>
    </row>
    <row r="57" customFormat="false" ht="12.8" hidden="false" customHeight="false" outlineLevel="0" collapsed="false">
      <c r="A57" s="0" t="n">
        <v>104</v>
      </c>
      <c r="B57" s="0" t="n">
        <v>6208.96855907449</v>
      </c>
      <c r="C57" s="0" t="n">
        <v>12392615</v>
      </c>
    </row>
    <row r="58" customFormat="false" ht="12.8" hidden="false" customHeight="false" outlineLevel="0" collapsed="false">
      <c r="A58" s="0" t="n">
        <v>105</v>
      </c>
      <c r="B58" s="0" t="n">
        <v>6221.71008571952</v>
      </c>
      <c r="C58" s="0" t="n">
        <v>12473306</v>
      </c>
    </row>
    <row r="59" customFormat="false" ht="12.8" hidden="false" customHeight="false" outlineLevel="0" collapsed="false">
      <c r="A59" s="0" t="n">
        <v>106</v>
      </c>
      <c r="B59" s="0" t="n">
        <v>6220.8242220281</v>
      </c>
      <c r="C59" s="0" t="n">
        <v>12516739</v>
      </c>
    </row>
    <row r="60" customFormat="false" ht="12.8" hidden="false" customHeight="false" outlineLevel="0" collapsed="false">
      <c r="A60" s="0" t="n">
        <v>107</v>
      </c>
      <c r="B60" s="0" t="n">
        <v>6238.67352460817</v>
      </c>
      <c r="C60" s="0" t="n">
        <v>12540269</v>
      </c>
    </row>
    <row r="61" customFormat="false" ht="12.8" hidden="false" customHeight="false" outlineLevel="0" collapsed="false">
      <c r="A61" s="0" t="n">
        <v>108</v>
      </c>
      <c r="B61" s="0" t="n">
        <v>6259.75832686661</v>
      </c>
      <c r="C61" s="0" t="n">
        <v>12619961</v>
      </c>
    </row>
    <row r="62" customFormat="false" ht="12.8" hidden="false" customHeight="false" outlineLevel="0" collapsed="false">
      <c r="A62" s="0" t="n">
        <v>109</v>
      </c>
      <c r="B62" s="0" t="n">
        <v>6283.72610015002</v>
      </c>
      <c r="C62" s="0" t="n">
        <v>12631128</v>
      </c>
    </row>
    <row r="63" customFormat="false" ht="12.8" hidden="false" customHeight="false" outlineLevel="0" collapsed="false">
      <c r="A63" s="0" t="n">
        <v>110</v>
      </c>
      <c r="B63" s="0" t="n">
        <v>6287.19767280697</v>
      </c>
      <c r="C63" s="0" t="n">
        <v>12626844</v>
      </c>
    </row>
    <row r="64" customFormat="false" ht="12.8" hidden="false" customHeight="false" outlineLevel="0" collapsed="false">
      <c r="A64" s="0" t="n">
        <v>111</v>
      </c>
      <c r="B64" s="0" t="n">
        <v>6282.51649557994</v>
      </c>
      <c r="C64" s="0" t="n">
        <v>12640411</v>
      </c>
    </row>
    <row r="65" customFormat="false" ht="12.8" hidden="false" customHeight="false" outlineLevel="0" collapsed="false">
      <c r="A65" s="0" t="n">
        <v>112</v>
      </c>
      <c r="B65" s="0" t="n">
        <v>6327.97315980607</v>
      </c>
      <c r="C65" s="0" t="n">
        <v>12677463</v>
      </c>
    </row>
    <row r="66" customFormat="false" ht="12.8" hidden="false" customHeight="false" outlineLevel="0" collapsed="false">
      <c r="A66" s="0" t="n">
        <v>113</v>
      </c>
      <c r="B66" s="0" t="n">
        <v>6340.11935558467</v>
      </c>
      <c r="C66" s="0" t="n">
        <v>12685312</v>
      </c>
    </row>
    <row r="67" customFormat="false" ht="12.8" hidden="false" customHeight="false" outlineLevel="0" collapsed="false">
      <c r="A67" s="0" t="n">
        <v>114</v>
      </c>
      <c r="B67" s="0" t="n">
        <v>6325.05348866061</v>
      </c>
      <c r="C67" s="0" t="n">
        <v>12656328</v>
      </c>
    </row>
    <row r="68" customFormat="false" ht="12.8" hidden="false" customHeight="false" outlineLevel="0" collapsed="false">
      <c r="A68" s="0" t="n">
        <v>115</v>
      </c>
      <c r="B68" s="0" t="n">
        <v>6350.66541619807</v>
      </c>
      <c r="C68" s="0" t="n">
        <v>12656907</v>
      </c>
    </row>
    <row r="69" customFormat="false" ht="12.8" hidden="false" customHeight="false" outlineLevel="0" collapsed="false">
      <c r="A69" s="0" t="n">
        <v>116</v>
      </c>
      <c r="B69" s="0" t="n">
        <v>6357.89039888523</v>
      </c>
      <c r="C69" s="0" t="n">
        <v>12729344</v>
      </c>
    </row>
    <row r="70" customFormat="false" ht="12.8" hidden="false" customHeight="false" outlineLevel="0" collapsed="false">
      <c r="A70" s="0" t="n">
        <v>117</v>
      </c>
      <c r="B70" s="0" t="n">
        <v>6356.82043328532</v>
      </c>
      <c r="C70" s="0" t="n">
        <v>12770451</v>
      </c>
    </row>
    <row r="71" customFormat="false" ht="12.8" hidden="false" customHeight="false" outlineLevel="0" collapsed="false">
      <c r="A71" s="0" t="n">
        <v>118</v>
      </c>
      <c r="B71" s="0" t="n">
        <v>6372.0328104121</v>
      </c>
      <c r="C71" s="0" t="n">
        <v>12754236</v>
      </c>
    </row>
    <row r="72" customFormat="false" ht="12.8" hidden="false" customHeight="false" outlineLevel="0" collapsed="false">
      <c r="A72" s="0" t="n">
        <v>119</v>
      </c>
      <c r="B72" s="0" t="n">
        <v>6366.60146640699</v>
      </c>
      <c r="C72" s="0" t="n">
        <v>12802310</v>
      </c>
    </row>
    <row r="73" customFormat="false" ht="12.8" hidden="false" customHeight="false" outlineLevel="0" collapsed="false">
      <c r="A73" s="0" t="n">
        <v>120</v>
      </c>
      <c r="B73" s="0" t="n">
        <v>6367.16246846757</v>
      </c>
      <c r="C73" s="0" t="n">
        <v>12850776</v>
      </c>
    </row>
    <row r="74" customFormat="false" ht="12.8" hidden="false" customHeight="false" outlineLevel="0" collapsed="false">
      <c r="A74" s="0" t="n">
        <v>121</v>
      </c>
      <c r="B74" s="0" t="n">
        <v>6379.16353801406</v>
      </c>
      <c r="C74" s="0" t="n">
        <v>12895024</v>
      </c>
    </row>
    <row r="75" customFormat="false" ht="12.8" hidden="false" customHeight="false" outlineLevel="0" collapsed="false">
      <c r="A75" s="0" t="n">
        <v>122</v>
      </c>
      <c r="B75" s="0" t="n">
        <v>6376.01087364548</v>
      </c>
      <c r="C75" s="0" t="n">
        <v>12888755</v>
      </c>
    </row>
    <row r="76" customFormat="false" ht="12.8" hidden="false" customHeight="false" outlineLevel="0" collapsed="false">
      <c r="A76" s="0" t="n">
        <v>123</v>
      </c>
      <c r="B76" s="0" t="n">
        <v>6398.3355127236</v>
      </c>
      <c r="C76" s="0" t="n">
        <v>12921246</v>
      </c>
    </row>
    <row r="77" customFormat="false" ht="12.8" hidden="false" customHeight="false" outlineLevel="0" collapsed="false">
      <c r="A77" s="0" t="n">
        <v>124</v>
      </c>
      <c r="B77" s="0" t="n">
        <v>6436.93074693233</v>
      </c>
      <c r="C77" s="0" t="n">
        <v>12923552</v>
      </c>
    </row>
    <row r="78" customFormat="false" ht="12.8" hidden="false" customHeight="false" outlineLevel="0" collapsed="false">
      <c r="A78" s="0" t="n">
        <v>125</v>
      </c>
      <c r="B78" s="0" t="n">
        <v>6425.22003639896</v>
      </c>
      <c r="C78" s="0" t="n">
        <v>12923763</v>
      </c>
    </row>
    <row r="79" customFormat="false" ht="12.8" hidden="false" customHeight="false" outlineLevel="0" collapsed="false">
      <c r="A79" s="0" t="n">
        <v>126</v>
      </c>
      <c r="B79" s="0" t="n">
        <v>6425.97545982947</v>
      </c>
      <c r="C79" s="0" t="n">
        <v>12957556</v>
      </c>
    </row>
    <row r="80" customFormat="false" ht="12.8" hidden="false" customHeight="false" outlineLevel="0" collapsed="false">
      <c r="A80" s="0" t="n">
        <v>127</v>
      </c>
      <c r="B80" s="0" t="n">
        <v>6418.32287633874</v>
      </c>
      <c r="C80" s="0" t="n">
        <v>12985236</v>
      </c>
    </row>
    <row r="81" customFormat="false" ht="12.8" hidden="false" customHeight="false" outlineLevel="0" collapsed="false">
      <c r="A81" s="0" t="n">
        <v>128</v>
      </c>
      <c r="B81" s="0" t="n">
        <v>6465.23173267014</v>
      </c>
      <c r="C81" s="0" t="n">
        <v>12950404</v>
      </c>
    </row>
    <row r="82" customFormat="false" ht="12.8" hidden="false" customHeight="false" outlineLevel="0" collapsed="false">
      <c r="A82" s="0" t="n">
        <v>129</v>
      </c>
      <c r="B82" s="0" t="n">
        <v>6495.21272269419</v>
      </c>
      <c r="C82" s="0" t="n">
        <v>12948397</v>
      </c>
    </row>
    <row r="83" customFormat="false" ht="12.8" hidden="false" customHeight="false" outlineLevel="0" collapsed="false">
      <c r="A83" s="0" t="n">
        <v>130</v>
      </c>
      <c r="B83" s="0" t="n">
        <v>6475.0222869335</v>
      </c>
      <c r="C83" s="0" t="n">
        <v>13013051</v>
      </c>
    </row>
    <row r="84" customFormat="false" ht="12.8" hidden="false" customHeight="false" outlineLevel="0" collapsed="false">
      <c r="A84" s="0" t="n">
        <v>131</v>
      </c>
      <c r="B84" s="0" t="n">
        <v>6445.25985389976</v>
      </c>
      <c r="C84" s="0" t="n">
        <v>13085671</v>
      </c>
    </row>
    <row r="85" customFormat="false" ht="12.8" hidden="false" customHeight="false" outlineLevel="0" collapsed="false">
      <c r="A85" s="0" t="n">
        <v>132</v>
      </c>
      <c r="B85" s="0" t="n">
        <v>6473.13663946951</v>
      </c>
      <c r="C85" s="0" t="n">
        <v>13116306</v>
      </c>
    </row>
    <row r="86" customFormat="false" ht="12.8" hidden="false" customHeight="false" outlineLevel="0" collapsed="false">
      <c r="A86" s="0" t="n">
        <v>133</v>
      </c>
      <c r="B86" s="0" t="n">
        <v>6507.16495535239</v>
      </c>
      <c r="C86" s="0" t="n">
        <v>13141057</v>
      </c>
    </row>
    <row r="87" customFormat="false" ht="12.8" hidden="false" customHeight="false" outlineLevel="0" collapsed="false">
      <c r="A87" s="0" t="n">
        <v>134</v>
      </c>
      <c r="B87" s="0" t="n">
        <v>6535.52685724028</v>
      </c>
      <c r="C87" s="0" t="n">
        <v>13104195</v>
      </c>
    </row>
    <row r="88" customFormat="false" ht="12.8" hidden="false" customHeight="false" outlineLevel="0" collapsed="false">
      <c r="A88" s="0" t="n">
        <v>135</v>
      </c>
      <c r="B88" s="0" t="n">
        <v>6532.42318811366</v>
      </c>
      <c r="C88" s="0" t="n">
        <v>13141383</v>
      </c>
    </row>
    <row r="89" customFormat="false" ht="12.8" hidden="false" customHeight="false" outlineLevel="0" collapsed="false">
      <c r="A89" s="0" t="n">
        <v>136</v>
      </c>
      <c r="B89" s="0" t="n">
        <v>6531.67379206288</v>
      </c>
      <c r="C89" s="0" t="n">
        <v>13131446</v>
      </c>
    </row>
    <row r="90" customFormat="false" ht="12.8" hidden="false" customHeight="false" outlineLevel="0" collapsed="false">
      <c r="A90" s="0" t="n">
        <v>137</v>
      </c>
      <c r="B90" s="0" t="n">
        <v>6536.13408279156</v>
      </c>
      <c r="C90" s="0" t="n">
        <v>13154152</v>
      </c>
    </row>
    <row r="91" customFormat="false" ht="12.8" hidden="false" customHeight="false" outlineLevel="0" collapsed="false">
      <c r="A91" s="0" t="n">
        <v>138</v>
      </c>
      <c r="B91" s="0" t="n">
        <v>6560.86297892488</v>
      </c>
      <c r="C91" s="0" t="n">
        <v>13196672</v>
      </c>
    </row>
    <row r="92" customFormat="false" ht="12.8" hidden="false" customHeight="false" outlineLevel="0" collapsed="false">
      <c r="A92" s="0" t="n">
        <v>139</v>
      </c>
      <c r="B92" s="0" t="n">
        <v>6550.93469537689</v>
      </c>
      <c r="C92" s="0" t="n">
        <v>13176915</v>
      </c>
    </row>
    <row r="93" customFormat="false" ht="12.8" hidden="false" customHeight="false" outlineLevel="0" collapsed="false">
      <c r="A93" s="0" t="n">
        <v>140</v>
      </c>
      <c r="B93" s="0" t="n">
        <v>6548.44931438461</v>
      </c>
      <c r="C93" s="0" t="n">
        <v>13186165</v>
      </c>
    </row>
    <row r="94" customFormat="false" ht="12.8" hidden="false" customHeight="false" outlineLevel="0" collapsed="false">
      <c r="A94" s="0" t="n">
        <v>141</v>
      </c>
      <c r="B94" s="0" t="n">
        <v>6582.63115902145</v>
      </c>
      <c r="C94" s="0" t="n">
        <v>13218485</v>
      </c>
    </row>
    <row r="95" customFormat="false" ht="12.8" hidden="false" customHeight="false" outlineLevel="0" collapsed="false">
      <c r="A95" s="0" t="n">
        <v>142</v>
      </c>
      <c r="B95" s="0" t="n">
        <v>6584.8710472854</v>
      </c>
      <c r="C95" s="0" t="n">
        <v>13198147</v>
      </c>
    </row>
    <row r="96" customFormat="false" ht="12.8" hidden="false" customHeight="false" outlineLevel="0" collapsed="false">
      <c r="A96" s="0" t="n">
        <v>143</v>
      </c>
      <c r="B96" s="0" t="n">
        <v>6594.13303303648</v>
      </c>
      <c r="C96" s="0" t="n">
        <v>13272865</v>
      </c>
    </row>
    <row r="97" customFormat="false" ht="12.8" hidden="false" customHeight="false" outlineLevel="0" collapsed="false">
      <c r="A97" s="0" t="n">
        <v>144</v>
      </c>
      <c r="B97" s="0" t="n">
        <v>6599.02755354095</v>
      </c>
      <c r="C97" s="0" t="n">
        <v>13242615</v>
      </c>
    </row>
    <row r="98" customFormat="false" ht="12.8" hidden="false" customHeight="false" outlineLevel="0" collapsed="false">
      <c r="A98" s="0" t="n">
        <v>145</v>
      </c>
      <c r="B98" s="0" t="n">
        <v>6627.52313309826</v>
      </c>
      <c r="C98" s="0" t="n">
        <v>13258941</v>
      </c>
    </row>
    <row r="99" customFormat="false" ht="12.8" hidden="false" customHeight="false" outlineLevel="0" collapsed="false">
      <c r="A99" s="0" t="n">
        <v>146</v>
      </c>
      <c r="B99" s="0" t="n">
        <v>6653.02248624488</v>
      </c>
      <c r="C99" s="0" t="n">
        <v>13269584</v>
      </c>
    </row>
    <row r="100" customFormat="false" ht="12.8" hidden="false" customHeight="false" outlineLevel="0" collapsed="false">
      <c r="A100" s="0" t="n">
        <v>147</v>
      </c>
      <c r="B100" s="0" t="n">
        <v>6655.76637723264</v>
      </c>
      <c r="C100" s="0" t="n">
        <v>13322053</v>
      </c>
    </row>
    <row r="101" customFormat="false" ht="12.8" hidden="false" customHeight="false" outlineLevel="0" collapsed="false">
      <c r="A101" s="0" t="n">
        <v>148</v>
      </c>
      <c r="B101" s="0" t="n">
        <v>6672.88268699147</v>
      </c>
      <c r="C101" s="0" t="n">
        <v>13338003</v>
      </c>
    </row>
    <row r="102" customFormat="false" ht="12.8" hidden="false" customHeight="false" outlineLevel="0" collapsed="false">
      <c r="A102" s="0" t="n">
        <v>149</v>
      </c>
      <c r="B102" s="0" t="n">
        <v>6646.68717908351</v>
      </c>
      <c r="C102" s="0" t="n">
        <v>13363092</v>
      </c>
    </row>
    <row r="103" customFormat="false" ht="12.8" hidden="false" customHeight="false" outlineLevel="0" collapsed="false">
      <c r="A103" s="0" t="n">
        <v>150</v>
      </c>
      <c r="B103" s="0" t="n">
        <v>6637.58482120398</v>
      </c>
      <c r="C103" s="0" t="n">
        <v>13425741</v>
      </c>
    </row>
    <row r="104" customFormat="false" ht="12.8" hidden="false" customHeight="false" outlineLevel="0" collapsed="false">
      <c r="A104" s="0" t="n">
        <v>151</v>
      </c>
      <c r="B104" s="0" t="n">
        <v>6635.50355750021</v>
      </c>
      <c r="C104" s="0" t="n">
        <v>13371869</v>
      </c>
    </row>
    <row r="105" customFormat="false" ht="12.8" hidden="false" customHeight="false" outlineLevel="0" collapsed="false">
      <c r="A105" s="0" t="n">
        <v>152</v>
      </c>
      <c r="B105" s="0" t="n">
        <v>6660.84197439375</v>
      </c>
      <c r="C105" s="0" t="n">
        <v>13388642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48" activeCellId="0" sqref="D48"/>
    </sheetView>
  </sheetViews>
  <sheetFormatPr defaultColWidth="11.9765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127.368921379831</v>
      </c>
      <c r="C18" s="30" t="n">
        <f aca="false">(B18/B17)^(1/3)-1</f>
        <v>0.0392637831234146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94.1299826131685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132.662049259145</v>
      </c>
      <c r="C19" s="28" t="n">
        <f aca="false">(B19/B18)^(1/3)-1</f>
        <v>0.0136649039642536</v>
      </c>
      <c r="D19" s="27" t="n">
        <v>121.842962845865</v>
      </c>
      <c r="E19" s="28" t="n">
        <f aca="false">(D19/D18)^(1/3)-1</f>
        <v>0.0291861133978184</v>
      </c>
      <c r="F19" s="27" t="n">
        <v>66985.5179081574</v>
      </c>
      <c r="G19" s="28" t="n">
        <f aca="false">(F19/F18)^(1/3)-1</f>
        <v>0.0266131481143241</v>
      </c>
      <c r="I19" s="27" t="s">
        <v>37</v>
      </c>
      <c r="J19" s="13" t="n">
        <f aca="false">B19*100/$B$16</f>
        <v>98.041784878992</v>
      </c>
      <c r="K19" s="13" t="n">
        <f aca="false">D19*100/$D$16</f>
        <v>123.666431231723</v>
      </c>
      <c r="L19" s="13" t="n">
        <f aca="false">100*F19*100/D19/($F$16*100/$D$16)</f>
        <v>95.2410167323849</v>
      </c>
    </row>
    <row r="20" customFormat="false" ht="12.8" hidden="false" customHeight="false" outlineLevel="0" collapsed="false">
      <c r="A20" s="29" t="s">
        <v>38</v>
      </c>
      <c r="B20" s="31" t="n">
        <v>135.311744296458</v>
      </c>
      <c r="C20" s="30" t="n">
        <f aca="false">(B20/B19)^(1/3)-1</f>
        <v>0.00661391660743216</v>
      </c>
      <c r="D20" s="29" t="n">
        <v>130.219666541518</v>
      </c>
      <c r="E20" s="30" t="n">
        <f aca="false">(D20/D19)^(1/3)-1</f>
        <v>0.0224106764150669</v>
      </c>
      <c r="F20" s="29" t="n">
        <v>72129.0465019114</v>
      </c>
      <c r="G20" s="30" t="n">
        <f aca="false">(F20/F19)^(1/3)-1</f>
        <v>0.0249667031061043</v>
      </c>
      <c r="I20" s="29" t="s">
        <v>38</v>
      </c>
      <c r="J20" s="13" t="n">
        <f aca="false">B20*100/$B$16</f>
        <v>100</v>
      </c>
      <c r="K20" s="13" t="n">
        <f aca="false">D20*100/$D$16</f>
        <v>132.168498378904</v>
      </c>
      <c r="L20" s="13" t="n">
        <f aca="false">100*F20*100/D20/($F$16*100/$D$16)</f>
        <v>95.9571116150824</v>
      </c>
    </row>
    <row r="21" customFormat="false" ht="12.8" hidden="false" customHeight="false" outlineLevel="0" collapsed="false">
      <c r="A21" s="27" t="s">
        <v>18</v>
      </c>
      <c r="B21" s="27" t="n">
        <v>136.165579303438</v>
      </c>
      <c r="C21" s="28" t="n">
        <f aca="false">(B21/B20)^(1/3)-1</f>
        <v>0.00209896867822756</v>
      </c>
      <c r="D21" s="27" t="n">
        <v>138.596370237172</v>
      </c>
      <c r="E21" s="28" t="n">
        <f aca="false">(D21/D20)^(1/3)-1</f>
        <v>0.0209984729345132</v>
      </c>
      <c r="F21" s="27" t="n">
        <v>77346.134253282</v>
      </c>
      <c r="G21" s="28" t="n">
        <f aca="false">(F21/F20)^(1/3)-1</f>
        <v>0.0235509691168494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100.631013229058</v>
      </c>
      <c r="K21" s="13" t="n">
        <f aca="false">D21*100/$D$16</f>
        <v>140.670565526086</v>
      </c>
      <c r="L21" s="13" t="n">
        <f aca="false">100*F21*100/D21/($F$16*100/$D$16)</f>
        <v>96.6785906473681</v>
      </c>
    </row>
    <row r="22" customFormat="false" ht="12.8" hidden="false" customHeight="false" outlineLevel="0" collapsed="false">
      <c r="A22" s="29" t="s">
        <v>20</v>
      </c>
      <c r="B22" s="29" t="n">
        <v>138.832124304016</v>
      </c>
      <c r="C22" s="30" t="n">
        <f aca="false">(B22/B21)^(1/3)-1</f>
        <v>0.00648554879179675</v>
      </c>
      <c r="D22" s="29" t="n">
        <v>146.973073932825</v>
      </c>
      <c r="E22" s="30" t="n">
        <f aca="false">(D22/D21)^(1/3)-1</f>
        <v>0.0197537405115538</v>
      </c>
      <c r="F22" s="29" t="n">
        <v>82637.5965372818</v>
      </c>
      <c r="G22" s="30" t="n">
        <f aca="false">(F22/F21)^(1/3)-1</f>
        <v>0.0223031248628325</v>
      </c>
      <c r="I22" s="29" t="s">
        <v>40</v>
      </c>
      <c r="J22" s="13" t="n">
        <f aca="false">B22*100/$B$16</f>
        <v>102.601681048354</v>
      </c>
      <c r="K22" s="13" t="n">
        <f aca="false">D22*100/$D$16</f>
        <v>149.172632673267</v>
      </c>
      <c r="L22" s="13" t="n">
        <f aca="false">100*F22*100/D22/($F$16*100/$D$16)</f>
        <v>97.405494311401</v>
      </c>
    </row>
    <row r="23" customFormat="false" ht="12.8" hidden="false" customHeight="false" outlineLevel="0" collapsed="false">
      <c r="A23" s="27" t="s">
        <v>24</v>
      </c>
      <c r="B23" s="27" t="n">
        <v>140.227333661495</v>
      </c>
      <c r="C23" s="28" t="n">
        <f aca="false">(B23/B22)^(1/3)-1</f>
        <v>0.00333871216279946</v>
      </c>
      <c r="D23" s="27" t="n">
        <v>155.349777628478</v>
      </c>
      <c r="E23" s="28" t="n">
        <f aca="false">(D23/D22)^(1/3)-1</f>
        <v>0.0186483501964785</v>
      </c>
      <c r="F23" s="27" t="n">
        <v>88004.2568317181</v>
      </c>
      <c r="G23" s="28" t="n">
        <f aca="false">(F23/F22)^(1/3)-1</f>
        <v>0.0211949710719697</v>
      </c>
      <c r="H23" s="32" t="n">
        <f aca="false">(F18*100/D18)/(F16*100/D16)-1</f>
        <v>-0.0404108916658463</v>
      </c>
      <c r="I23" s="27" t="s">
        <v>41</v>
      </c>
      <c r="J23" s="13" t="n">
        <f aca="false">B23*100/$B$16</f>
        <v>103.63278841064</v>
      </c>
      <c r="K23" s="13" t="n">
        <f aca="false">D23*100/$D$16</f>
        <v>157.674699820447</v>
      </c>
      <c r="L23" s="13" t="n">
        <f aca="false">100*F23*100/D23/($F$16*100/$D$16)</f>
        <v>98.1378633937157</v>
      </c>
    </row>
    <row r="24" customFormat="false" ht="12.8" hidden="false" customHeight="false" outlineLevel="0" collapsed="false">
      <c r="A24" s="29" t="s">
        <v>42</v>
      </c>
      <c r="B24" s="29" t="n">
        <v>142.077331511281</v>
      </c>
      <c r="C24" s="30" t="n">
        <f aca="false">(B24/B23)^(1/3)-1</f>
        <v>0.00437841736683042</v>
      </c>
      <c r="D24" s="29" t="n">
        <v>164.08820262008</v>
      </c>
      <c r="E24" s="30" t="n">
        <f aca="false">(D24/D23)^(1/3)-1</f>
        <v>0.0184090281241303</v>
      </c>
      <c r="F24" s="29" t="n">
        <v>93233.6387237812</v>
      </c>
      <c r="G24" s="30" t="n">
        <f aca="false">(F24/F23)^(1/3)-1</f>
        <v>0.0194274371522545</v>
      </c>
      <c r="I24" s="29" t="s">
        <v>42</v>
      </c>
      <c r="J24" s="13" t="n">
        <f aca="false">B24*100/$B$16</f>
        <v>105</v>
      </c>
      <c r="K24" s="13" t="n">
        <f aca="false">D24*100/$D$16</f>
        <v>166.543901685348</v>
      </c>
      <c r="L24" s="13" t="n">
        <f aca="false">100*F24*100/D24/($F$16*100/$D$16)</f>
        <v>98.4325714956249</v>
      </c>
    </row>
    <row r="25" customFormat="false" ht="12.8" hidden="false" customHeight="false" outlineLevel="0" collapsed="false">
      <c r="A25" s="27" t="s">
        <v>18</v>
      </c>
      <c r="B25" s="27" t="n">
        <v>144.335514061644</v>
      </c>
      <c r="C25" s="28" t="n">
        <f aca="false">(B25/B24)^(1/3)-1</f>
        <v>0.00527018908482879</v>
      </c>
      <c r="D25" s="27" t="n">
        <v>172.826627611682</v>
      </c>
      <c r="E25" s="28" t="n">
        <f aca="false">(D25/D24)^(1/3)-1</f>
        <v>0.017445368623868</v>
      </c>
      <c r="F25" s="27" t="n">
        <v>98493.634670238</v>
      </c>
      <c r="G25" s="28" t="n">
        <f aca="false">(F25/F24)^(1/3)-1</f>
        <v>0.0184628139924918</v>
      </c>
      <c r="I25" s="27" t="s">
        <v>43</v>
      </c>
      <c r="J25" s="13" t="n">
        <f aca="false">B25*100/$B$16</f>
        <v>106.668874022801</v>
      </c>
      <c r="K25" s="13" t="n">
        <f aca="false">D25*100/$D$16</f>
        <v>175.413103550248</v>
      </c>
      <c r="L25" s="13" t="n">
        <f aca="false">100*F25*100/D25/($F$16*100/$D$16)</f>
        <v>98.7281646062588</v>
      </c>
    </row>
    <row r="26" customFormat="false" ht="12.8" hidden="false" customHeight="false" outlineLevel="0" collapsed="false">
      <c r="A26" s="29" t="s">
        <v>20</v>
      </c>
      <c r="B26" s="29" t="n">
        <v>145.773730519216</v>
      </c>
      <c r="C26" s="30" t="n">
        <f aca="false">(B26/B25)^(1/3)-1</f>
        <v>0.00331049441742426</v>
      </c>
      <c r="D26" s="29" t="n">
        <v>181.565052603284</v>
      </c>
      <c r="E26" s="30" t="n">
        <f aca="false">(D26/D25)^(1/3)-1</f>
        <v>0.0165775972532198</v>
      </c>
      <c r="F26" s="29" t="n">
        <v>103784.381380516</v>
      </c>
      <c r="G26" s="30" t="n">
        <f aca="false">(F26/F25)^(1/3)-1</f>
        <v>0.0175941748504727</v>
      </c>
      <c r="I26" s="29" t="s">
        <v>44</v>
      </c>
      <c r="J26" s="13" t="n">
        <f aca="false">B26*100/$B$16</f>
        <v>107.731765100771</v>
      </c>
      <c r="K26" s="13" t="n">
        <f aca="false">D26*100/$D$16</f>
        <v>184.282305415148</v>
      </c>
      <c r="L26" s="13" t="n">
        <f aca="false">100*F26*100/D26/($F$16*100/$D$16)</f>
        <v>99.0246453832994</v>
      </c>
    </row>
    <row r="27" customFormat="false" ht="12.8" hidden="false" customHeight="false" outlineLevel="0" collapsed="false">
      <c r="A27" s="27" t="s">
        <v>24</v>
      </c>
      <c r="B27" s="27" t="n">
        <v>149.180265240927</v>
      </c>
      <c r="C27" s="28" t="n">
        <f aca="false">(B27/B26)^(1/3)-1</f>
        <v>0.0077296473159254</v>
      </c>
      <c r="D27" s="27" t="n">
        <v>190.303477594886</v>
      </c>
      <c r="E27" s="28" t="n">
        <f aca="false">(D27/D26)^(1/3)-1</f>
        <v>0.0157920782200891</v>
      </c>
      <c r="F27" s="27" t="n">
        <v>109106.016109042</v>
      </c>
      <c r="G27" s="28" t="n">
        <f aca="false">(F27/F26)^(1/3)-1</f>
        <v>0.0168078702983085</v>
      </c>
      <c r="H27" s="32" t="n">
        <f aca="false">(F22*100/D22)/(F20*100/D20)-1</f>
        <v>0.0150940630865233</v>
      </c>
      <c r="I27" s="27" t="s">
        <v>45</v>
      </c>
      <c r="J27" s="13" t="n">
        <f aca="false">B27*100/$B$16</f>
        <v>110.24931059501</v>
      </c>
      <c r="K27" s="13" t="n">
        <f aca="false">D27*100/$D$16</f>
        <v>193.151507280048</v>
      </c>
      <c r="L27" s="13" t="n">
        <f aca="false">100*F27*100/D27/($F$16*100/$D$16)</f>
        <v>99.32201649241</v>
      </c>
    </row>
    <row r="28" customFormat="false" ht="12.8" hidden="false" customHeight="false" outlineLevel="0" collapsed="false">
      <c r="A28" s="29" t="s">
        <v>46</v>
      </c>
      <c r="B28" s="29" t="n">
        <v>149.181198086845</v>
      </c>
      <c r="C28" s="30" t="n">
        <f aca="false">(B28/B27)^(1/3)-1</f>
        <v>2.08437751925139E-006</v>
      </c>
      <c r="D28" s="29" t="n">
        <v>199.105013433649</v>
      </c>
      <c r="E28" s="30" t="n">
        <f aca="false">(D28/D27)^(1/3)-1</f>
        <v>0.0151849178160504</v>
      </c>
      <c r="F28" s="29" t="n">
        <v>114581.643122897</v>
      </c>
      <c r="G28" s="30" t="n">
        <f aca="false">(F28/F27)^(1/3)-1</f>
        <v>0.0164564651277321</v>
      </c>
      <c r="I28" s="29" t="s">
        <v>46</v>
      </c>
      <c r="J28" s="13" t="n">
        <f aca="false">B28*100/$B$16</f>
        <v>110.25</v>
      </c>
      <c r="K28" s="13" t="n">
        <f aca="false">D28*100/$D$16</f>
        <v>202.08476449175</v>
      </c>
      <c r="L28" s="13" t="n">
        <f aca="false">100*F28*100/D28/($F$16*100/$D$16)</f>
        <v>99.6956948989648</v>
      </c>
    </row>
    <row r="29" customFormat="false" ht="12.8" hidden="false" customHeight="false" outlineLevel="0" collapsed="false">
      <c r="A29" s="27" t="s">
        <v>18</v>
      </c>
      <c r="B29" s="27" t="n">
        <v>150.10893462411</v>
      </c>
      <c r="C29" s="28" t="n">
        <f aca="false">(B29/B28)^(1/3)-1</f>
        <v>0.00206866998531785</v>
      </c>
      <c r="D29" s="27" t="n">
        <v>207.906549272413</v>
      </c>
      <c r="E29" s="28" t="n">
        <f aca="false">(D29/D28)^(1/3)-1</f>
        <v>0.0145232202482097</v>
      </c>
      <c r="F29" s="27" t="n">
        <v>120095.240338536</v>
      </c>
      <c r="G29" s="28" t="n">
        <f aca="false">(F29/F28)^(1/3)-1</f>
        <v>0.0157891818043041</v>
      </c>
      <c r="I29" s="27" t="s">
        <v>47</v>
      </c>
      <c r="J29" s="13" t="n">
        <f aca="false">B29*100/$B$16</f>
        <v>110.935628983714</v>
      </c>
      <c r="K29" s="13" t="n">
        <f aca="false">D29*100/$D$16</f>
        <v>211.018021703453</v>
      </c>
      <c r="L29" s="13" t="n">
        <f aca="false">100*F29*100/D29/($F$16*100/$D$16)</f>
        <v>100.06937330552</v>
      </c>
    </row>
    <row r="30" customFormat="false" ht="12.8" hidden="false" customHeight="false" outlineLevel="0" collapsed="false">
      <c r="A30" s="29" t="s">
        <v>20</v>
      </c>
      <c r="B30" s="29" t="n">
        <v>151.604679739985</v>
      </c>
      <c r="C30" s="30" t="n">
        <f aca="false">(B30/B29)^(1/3)-1</f>
        <v>0.00331049441742448</v>
      </c>
      <c r="D30" s="29" t="n">
        <v>216.708085111176</v>
      </c>
      <c r="E30" s="30" t="n">
        <f aca="false">(D30/D29)^(1/3)-1</f>
        <v>0.0139167898752879</v>
      </c>
      <c r="F30" s="29" t="n">
        <v>125646.807755956</v>
      </c>
      <c r="G30" s="30" t="n">
        <f aca="false">(F30/F29)^(1/3)-1</f>
        <v>0.0151772760479849</v>
      </c>
      <c r="I30" s="29" t="s">
        <v>48</v>
      </c>
      <c r="J30" s="13" t="n">
        <f aca="false">B30*100/$B$16</f>
        <v>112.041035704802</v>
      </c>
      <c r="K30" s="13" t="n">
        <f aca="false">D30*100/$D$16</f>
        <v>219.951278915155</v>
      </c>
      <c r="L30" s="13" t="n">
        <f aca="false">100*F30*100/D30/($F$16*100/$D$16)</f>
        <v>100.443051712075</v>
      </c>
    </row>
    <row r="31" customFormat="false" ht="12.8" hidden="false" customHeight="false" outlineLevel="0" collapsed="false">
      <c r="A31" s="27" t="s">
        <v>24</v>
      </c>
      <c r="B31" s="27" t="n">
        <v>153.726702535452</v>
      </c>
      <c r="C31" s="28" t="n">
        <f aca="false">(B31/B30)^(1/3)-1</f>
        <v>0.00464409227551665</v>
      </c>
      <c r="D31" s="27" t="n">
        <v>225.50962094994</v>
      </c>
      <c r="E31" s="28" t="n">
        <f aca="false">(D31/D30)^(1/3)-1</f>
        <v>0.0133589793495057</v>
      </c>
      <c r="F31" s="27" t="n">
        <v>131236.34537516</v>
      </c>
      <c r="G31" s="28" t="n">
        <f aca="false">(F31/F30)^(1/3)-1</f>
        <v>0.0146140910474974</v>
      </c>
      <c r="I31" s="27" t="s">
        <v>49</v>
      </c>
      <c r="J31" s="13" t="n">
        <f aca="false">B31*100/$B$16</f>
        <v>113.60928301881</v>
      </c>
      <c r="K31" s="13" t="n">
        <f aca="false">D31*100/$D$16</f>
        <v>228.884536126857</v>
      </c>
      <c r="L31" s="13" t="n">
        <f aca="false">100*F31*100/D31/($F$16*100/$D$16)</f>
        <v>100.81673011863</v>
      </c>
    </row>
    <row r="32" customFormat="false" ht="12.8" hidden="false" customHeight="false" outlineLevel="0" collapsed="false">
      <c r="A32" s="29" t="s">
        <v>50</v>
      </c>
      <c r="B32" s="29" t="n">
        <v>155.148446010319</v>
      </c>
      <c r="C32" s="30" t="n">
        <f aca="false">(B32/B31)^(1/3)-1</f>
        <v>0.00307338245769939</v>
      </c>
      <c r="D32" s="29" t="n">
        <v>234.585146767338</v>
      </c>
      <c r="E32" s="30" t="n">
        <f aca="false">(D32/D31)^(1/3)-1</f>
        <v>0.013238799807461</v>
      </c>
      <c r="F32" s="29" t="n">
        <v>137023.893907511</v>
      </c>
      <c r="G32" s="30" t="n">
        <f aca="false">(F32/F31)^(1/3)-1</f>
        <v>0.0144891168509615</v>
      </c>
      <c r="I32" s="29" t="s">
        <v>50</v>
      </c>
      <c r="J32" s="13" t="n">
        <f aca="false">B32*100/$B$16</f>
        <v>114.66</v>
      </c>
      <c r="K32" s="13" t="n">
        <f aca="false">D32*100/$D$16</f>
        <v>238.095883776116</v>
      </c>
      <c r="L32" s="13" t="n">
        <f aca="false">100*F32*100/D32/($F$16*100/$D$16)</f>
        <v>101.190408525185</v>
      </c>
    </row>
    <row r="33" customFormat="false" ht="12.8" hidden="false" customHeight="false" outlineLevel="0" collapsed="false">
      <c r="A33" s="27" t="s">
        <v>18</v>
      </c>
      <c r="B33" s="27" t="n">
        <v>156.113292009074</v>
      </c>
      <c r="C33" s="28" t="n">
        <f aca="false">(B33/B32)^(1/3)-1</f>
        <v>0.00206866998531652</v>
      </c>
      <c r="D33" s="27" t="n">
        <v>243.660672584737</v>
      </c>
      <c r="E33" s="28" t="n">
        <f aca="false">(D33/D32)^(1/3)-1</f>
        <v>0.0127330334599602</v>
      </c>
      <c r="F33" s="27" t="n">
        <v>142850.594646123</v>
      </c>
      <c r="G33" s="28" t="n">
        <f aca="false">(F33/F32)^(1/3)-1</f>
        <v>0.0139781171654398</v>
      </c>
      <c r="I33" s="27" t="s">
        <v>51</v>
      </c>
      <c r="J33" s="13" t="n">
        <f aca="false">B33*100/$B$16</f>
        <v>115.373054143062</v>
      </c>
      <c r="K33" s="13" t="n">
        <f aca="false">D33*100/$D$16</f>
        <v>247.307231425376</v>
      </c>
      <c r="L33" s="13" t="n">
        <f aca="false">100*F33*100/D33/($F$16*100/$D$16)</f>
        <v>101.56408693174</v>
      </c>
    </row>
    <row r="34" customFormat="false" ht="12.8" hidden="false" customHeight="false" outlineLevel="0" collapsed="false">
      <c r="A34" s="29" t="s">
        <v>20</v>
      </c>
      <c r="B34" s="29" t="n">
        <v>156.910843530885</v>
      </c>
      <c r="C34" s="30" t="n">
        <f aca="false">(B34/B33)^(1/3)-1</f>
        <v>0.00170004141720925</v>
      </c>
      <c r="D34" s="29" t="n">
        <v>252.736198402136</v>
      </c>
      <c r="E34" s="30" t="n">
        <f aca="false">(D34/D33)^(1/3)-1</f>
        <v>0.012264492698604</v>
      </c>
      <c r="F34" s="29" t="n">
        <v>148716.447590995</v>
      </c>
      <c r="G34" s="30" t="n">
        <f aca="false">(F34/F33)^(1/3)-1</f>
        <v>0.0135044271264388</v>
      </c>
      <c r="I34" s="29" t="s">
        <v>52</v>
      </c>
      <c r="J34" s="13" t="n">
        <f aca="false">B34*100/$B$16</f>
        <v>115.962471954471</v>
      </c>
      <c r="K34" s="13" t="n">
        <f aca="false">D34*100/$D$16</f>
        <v>256.518579074636</v>
      </c>
      <c r="L34" s="13" t="n">
        <f aca="false">100*F34*100/D34/($F$16*100/$D$16)</f>
        <v>101.937765338295</v>
      </c>
    </row>
    <row r="35" customFormat="false" ht="12.8" hidden="false" customHeight="false" outlineLevel="0" collapsed="false">
      <c r="A35" s="27" t="s">
        <v>24</v>
      </c>
      <c r="B35" s="27" t="n">
        <v>157.610686460638</v>
      </c>
      <c r="C35" s="28" t="n">
        <f aca="false">(B35/B34)^(1/3)-1</f>
        <v>0.00148450551231805</v>
      </c>
      <c r="D35" s="27" t="n">
        <v>261.811724219534</v>
      </c>
      <c r="E35" s="28" t="n">
        <f aca="false">(D35/D34)^(1/3)-1</f>
        <v>0.0118292132057161</v>
      </c>
      <c r="F35" s="27" t="n">
        <v>154621.452742128</v>
      </c>
      <c r="G35" s="28" t="n">
        <f aca="false">(F35/F34)^(1/3)-1</f>
        <v>0.0130640766548209</v>
      </c>
      <c r="I35" s="27" t="s">
        <v>53</v>
      </c>
      <c r="J35" s="13" t="n">
        <f aca="false">B35*100/$B$16</f>
        <v>116.47967977955</v>
      </c>
      <c r="K35" s="13" t="n">
        <f aca="false">D35*100/$D$16</f>
        <v>265.729926723894</v>
      </c>
      <c r="L35" s="13" t="n">
        <f aca="false">100*F35*100/D35/($F$16*100/$D$16)</f>
        <v>102.31144374485</v>
      </c>
    </row>
    <row r="36" customFormat="false" ht="12.8" hidden="false" customHeight="false" outlineLevel="0" collapsed="false">
      <c r="A36" s="29" t="s">
        <v>54</v>
      </c>
      <c r="B36" s="29" t="n">
        <v>159.802899390628</v>
      </c>
      <c r="C36" s="30" t="n">
        <f aca="false">(B36/B35)^(1/3)-1</f>
        <v>0.00461501466995062</v>
      </c>
      <c r="D36" s="29" t="n">
        <v>271.351784618995</v>
      </c>
      <c r="E36" s="30" t="n">
        <f aca="false">(D36/D35)^(1/3)-1</f>
        <v>0.0120015952909689</v>
      </c>
      <c r="F36" s="29" t="n">
        <v>160840.958158801</v>
      </c>
      <c r="G36" s="30" t="n">
        <f aca="false">(F36/F35)^(1/3)-1</f>
        <v>0.0132321636596264</v>
      </c>
      <c r="I36" s="27"/>
      <c r="J36" s="13"/>
      <c r="K36" s="13"/>
      <c r="L36" s="13"/>
    </row>
    <row r="37" customFormat="false" ht="12.8" hidden="false" customHeight="false" outlineLevel="0" collapsed="false">
      <c r="A37" s="27" t="s">
        <v>18</v>
      </c>
      <c r="B37" s="27" t="n">
        <v>160.796690769346</v>
      </c>
      <c r="C37" s="28" t="n">
        <f aca="false">(B37/B36)^(1/3)-1</f>
        <v>0.00206866998531718</v>
      </c>
      <c r="D37" s="27" t="n">
        <v>280.891845018457</v>
      </c>
      <c r="E37" s="28" t="n">
        <f aca="false">(D37/D36)^(1/3)-1</f>
        <v>0.0115844610416394</v>
      </c>
      <c r="F37" s="27" t="n">
        <v>167101.619803777</v>
      </c>
      <c r="G37" s="28" t="n">
        <f aca="false">(F37/F36)^(1/3)-1</f>
        <v>0.0128100513207714</v>
      </c>
      <c r="I37" s="27"/>
      <c r="J37" s="13"/>
      <c r="K37" s="13"/>
      <c r="L37" s="13"/>
    </row>
    <row r="38" customFormat="false" ht="12.8" hidden="false" customHeight="false" outlineLevel="0" collapsed="false">
      <c r="A38" s="29" t="s">
        <v>20</v>
      </c>
      <c r="B38" s="29" t="n">
        <v>161.618168836811</v>
      </c>
      <c r="C38" s="30" t="n">
        <f aca="false">(B38/B37)^(1/3)-1</f>
        <v>0.00170004141720859</v>
      </c>
      <c r="D38" s="29" t="n">
        <v>290.431905417918</v>
      </c>
      <c r="E38" s="30" t="n">
        <f aca="false">(D38/D37)^(1/3)-1</f>
        <v>0.0111953514418068</v>
      </c>
      <c r="F38" s="29" t="n">
        <v>173403.437677053</v>
      </c>
      <c r="G38" s="30" t="n">
        <f aca="false">(F38/F37)^(1/3)-1</f>
        <v>0.0124160335182451</v>
      </c>
      <c r="I38" s="27"/>
      <c r="J38" s="13"/>
      <c r="K38" s="13"/>
      <c r="L38" s="13"/>
    </row>
    <row r="39" customFormat="false" ht="12.8" hidden="false" customHeight="false" outlineLevel="0" collapsed="false">
      <c r="A39" s="27" t="s">
        <v>24</v>
      </c>
      <c r="B39" s="27" t="n">
        <v>162.339007054457</v>
      </c>
      <c r="C39" s="28" t="n">
        <f aca="false">(B39/B38)^(1/3)-1</f>
        <v>0.00148450551231893</v>
      </c>
      <c r="D39" s="27" t="n">
        <v>299.971965817379</v>
      </c>
      <c r="E39" s="28" t="n">
        <f aca="false">(D39/D38)^(1/3)-1</f>
        <v>0.0108315338673517</v>
      </c>
      <c r="F39" s="27" t="n">
        <v>179746.411778632</v>
      </c>
      <c r="G39" s="28" t="n">
        <f aca="false">(F39/F38)^(1/3)-1</f>
        <v>0.0120473735845572</v>
      </c>
      <c r="I39" s="27"/>
      <c r="J39" s="13"/>
      <c r="K39" s="13"/>
      <c r="L39" s="13"/>
    </row>
    <row r="41" customFormat="false" ht="34.2" hidden="false" customHeight="false" outlineLevel="0" collapsed="false">
      <c r="A41" s="33" t="s">
        <v>55</v>
      </c>
      <c r="B41" s="34" t="s">
        <v>56</v>
      </c>
      <c r="C41" s="34" t="s">
        <v>57</v>
      </c>
      <c r="D41" s="35" t="s">
        <v>58</v>
      </c>
    </row>
    <row r="42" customFormat="false" ht="12.8" hidden="false" customHeight="false" outlineLevel="0" collapsed="false">
      <c r="A42" s="36" t="n">
        <v>2019</v>
      </c>
      <c r="B42" s="37" t="n">
        <f aca="false">AVERAGE(B12:B15)</f>
        <v>142.652806723571</v>
      </c>
      <c r="C42" s="38"/>
      <c r="D42" s="38"/>
    </row>
    <row r="43" customFormat="false" ht="12.8" hidden="false" customHeight="false" outlineLevel="0" collapsed="false">
      <c r="A43" s="7" t="n">
        <v>2020</v>
      </c>
      <c r="B43" s="39" t="n">
        <f aca="false">AVERAGE(B16:B19)</f>
        <v>127.203507755408</v>
      </c>
      <c r="C43" s="40" t="n">
        <f aca="false">B43/B42-1</f>
        <v>-0.1083</v>
      </c>
      <c r="D43" s="40" t="n">
        <f aca="false">B19/B15-1</f>
        <v>-0.0665522156491145</v>
      </c>
    </row>
    <row r="44" customFormat="false" ht="12.8" hidden="false" customHeight="false" outlineLevel="0" collapsed="false">
      <c r="A44" s="36" t="n">
        <v>2021</v>
      </c>
      <c r="B44" s="37" t="n">
        <f aca="false">AVERAGE(B20:B23)</f>
        <v>137.634195391352</v>
      </c>
      <c r="C44" s="38" t="n">
        <f aca="false">B44/B43-1</f>
        <v>0.0820000000000023</v>
      </c>
      <c r="D44" s="38" t="n">
        <f aca="false">B23/B19-1</f>
        <v>0.0570267415933838</v>
      </c>
    </row>
    <row r="45" customFormat="false" ht="12.8" hidden="false" customHeight="false" outlineLevel="0" collapsed="false">
      <c r="A45" s="7" t="n">
        <v>2022</v>
      </c>
      <c r="B45" s="39" t="n">
        <f aca="false">AVERAGE(B24:B27)</f>
        <v>145.341710333267</v>
      </c>
      <c r="C45" s="40" t="n">
        <f aca="false">B45/B44-1</f>
        <v>0.0559999999999972</v>
      </c>
      <c r="D45" s="40" t="n">
        <f aca="false">B27/B23-1</f>
        <v>0.0638458376527655</v>
      </c>
    </row>
    <row r="46" customFormat="false" ht="12.8" hidden="false" customHeight="false" outlineLevel="0" collapsed="false">
      <c r="A46" s="36" t="n">
        <v>2023</v>
      </c>
      <c r="B46" s="37" t="n">
        <f aca="false">AVERAGE(B28:B31)</f>
        <v>151.155378746598</v>
      </c>
      <c r="C46" s="38" t="n">
        <f aca="false">B46/B45-1</f>
        <v>0.0400000000000018</v>
      </c>
      <c r="D46" s="38" t="n">
        <f aca="false">B31/B27-1</f>
        <v>0.0304761309224277</v>
      </c>
    </row>
    <row r="47" customFormat="false" ht="12.8" hidden="false" customHeight="false" outlineLevel="0" collapsed="false">
      <c r="A47" s="7" t="n">
        <v>2024</v>
      </c>
      <c r="B47" s="39" t="n">
        <f aca="false">AVERAGE(B32:B35)</f>
        <v>156.445817002729</v>
      </c>
      <c r="C47" s="40" t="n">
        <f aca="false">B47/B46-1</f>
        <v>0.0350000000000004</v>
      </c>
      <c r="D47" s="40" t="n">
        <f aca="false">B35/B31-1</f>
        <v>0.0252655125045063</v>
      </c>
    </row>
    <row r="48" customFormat="false" ht="12.8" hidden="false" customHeight="false" outlineLevel="0" collapsed="false">
      <c r="A48" s="36" t="n">
        <v>2025</v>
      </c>
      <c r="B48" s="37" t="n">
        <f aca="false">AVERAGE(B36:B39)</f>
        <v>161.139191512811</v>
      </c>
      <c r="C48" s="40" t="n">
        <f aca="false">B48/B47-1</f>
        <v>0.0299999999999978</v>
      </c>
      <c r="D48" s="38" t="n">
        <f aca="false">B39/B35-1</f>
        <v>0.0299999999999991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" activeCellId="0" sqref="D1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166" t="n">
        <v>37448.2927964077</v>
      </c>
      <c r="K9" s="166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166" t="n">
        <v>68744.4841315014</v>
      </c>
      <c r="K10" s="166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166" t="n">
        <v>105406.410376622</v>
      </c>
      <c r="K11" s="166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166" t="n">
        <v>153068.271140567</v>
      </c>
      <c r="K12" s="166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166" t="n">
        <v>195716.984291222</v>
      </c>
      <c r="K13" s="166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166" t="n">
        <v>199621.10106806</v>
      </c>
      <c r="K14" s="166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166" t="n">
        <v>217761.898580891</v>
      </c>
      <c r="K15" s="166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166" t="n">
        <v>235047.123224172</v>
      </c>
      <c r="K16" s="166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166" t="n">
        <v>240391.322037069</v>
      </c>
      <c r="K17" s="166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166" t="n">
        <v>195752.530770185</v>
      </c>
      <c r="K18" s="166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166" t="n">
        <v>200857.994505559</v>
      </c>
      <c r="K19" s="166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166" t="n">
        <v>191856.994735014</v>
      </c>
      <c r="K20" s="166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17612796.9126512</v>
      </c>
      <c r="C21" s="0" t="n">
        <v>16911120.380929</v>
      </c>
      <c r="D21" s="0" t="n">
        <v>17688054.0045183</v>
      </c>
      <c r="E21" s="0" t="n">
        <v>16981862.036297</v>
      </c>
      <c r="F21" s="0" t="n">
        <v>13729703.0278772</v>
      </c>
      <c r="G21" s="0" t="n">
        <v>3181417.3530518</v>
      </c>
      <c r="H21" s="0" t="n">
        <v>13800445.3437296</v>
      </c>
      <c r="I21" s="0" t="n">
        <v>3181416.69256741</v>
      </c>
      <c r="J21" s="166" t="n">
        <v>206664.82215155</v>
      </c>
      <c r="K21" s="166" t="n">
        <v>200464.877487003</v>
      </c>
      <c r="L21" s="0" t="n">
        <v>2938871.01190469</v>
      </c>
      <c r="M21" s="0" t="n">
        <v>2779398.55409998</v>
      </c>
      <c r="N21" s="0" t="n">
        <v>2951413.85860115</v>
      </c>
      <c r="O21" s="0" t="n">
        <v>2791188.82806011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18046089.9687409</v>
      </c>
      <c r="C22" s="0" t="n">
        <v>17326942.7775461</v>
      </c>
      <c r="D22" s="0" t="n">
        <v>18123418.582399</v>
      </c>
      <c r="E22" s="0" t="n">
        <v>17399631.6633404</v>
      </c>
      <c r="F22" s="0" t="n">
        <v>14046773.3388362</v>
      </c>
      <c r="G22" s="0" t="n">
        <v>3280169.4387099</v>
      </c>
      <c r="H22" s="0" t="n">
        <v>14119462.8885537</v>
      </c>
      <c r="I22" s="0" t="n">
        <v>3280168.77478671</v>
      </c>
      <c r="J22" s="166" t="n">
        <v>240344.303765718</v>
      </c>
      <c r="K22" s="166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18715590.2428129</v>
      </c>
      <c r="C23" s="0" t="n">
        <v>17978716.6897783</v>
      </c>
      <c r="D23" s="0" t="n">
        <v>18741748.8173022</v>
      </c>
      <c r="E23" s="0" t="n">
        <v>18002004.0897525</v>
      </c>
      <c r="F23" s="0" t="n">
        <v>14473146.3734565</v>
      </c>
      <c r="G23" s="0" t="n">
        <v>3505570.31632187</v>
      </c>
      <c r="H23" s="0" t="n">
        <v>14544750.5644114</v>
      </c>
      <c r="I23" s="0" t="n">
        <v>3457253.52534113</v>
      </c>
      <c r="J23" s="166" t="n">
        <v>279931.71672946</v>
      </c>
      <c r="K23" s="166" t="n">
        <v>271533.765227576</v>
      </c>
      <c r="L23" s="0" t="n">
        <v>3122398.52390858</v>
      </c>
      <c r="M23" s="0" t="n">
        <v>2947662.15696363</v>
      </c>
      <c r="N23" s="0" t="n">
        <v>3126631.34303799</v>
      </c>
      <c r="O23" s="0" t="n">
        <v>2951517.87191499</v>
      </c>
      <c r="P23" s="0" t="n">
        <v>46655.2861215767</v>
      </c>
      <c r="Q23" s="0" t="n">
        <v>45255.6275379294</v>
      </c>
    </row>
    <row r="24" customFormat="false" ht="12.8" hidden="false" customHeight="false" outlineLevel="0" collapsed="false">
      <c r="A24" s="0" t="n">
        <v>71</v>
      </c>
      <c r="B24" s="0" t="n">
        <v>18647054.5028782</v>
      </c>
      <c r="C24" s="0" t="n">
        <v>17910610.6511807</v>
      </c>
      <c r="D24" s="0" t="n">
        <v>18675745.7662285</v>
      </c>
      <c r="E24" s="0" t="n">
        <v>17936303.0645116</v>
      </c>
      <c r="F24" s="0" t="n">
        <v>14362285.3293771</v>
      </c>
      <c r="G24" s="0" t="n">
        <v>3548325.32180357</v>
      </c>
      <c r="H24" s="0" t="n">
        <v>14435452.2761072</v>
      </c>
      <c r="I24" s="0" t="n">
        <v>3500850.78840438</v>
      </c>
      <c r="J24" s="166" t="n">
        <v>290569.905953421</v>
      </c>
      <c r="K24" s="166" t="n">
        <v>281852.808774818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18393943.808471</v>
      </c>
      <c r="C25" s="0" t="n">
        <v>17665357.8759224</v>
      </c>
      <c r="D25" s="0" t="n">
        <v>18423163.6375921</v>
      </c>
      <c r="E25" s="0" t="n">
        <v>17691571.6941773</v>
      </c>
      <c r="F25" s="0" t="n">
        <v>14095056.0445562</v>
      </c>
      <c r="G25" s="0" t="n">
        <v>3570301.83136625</v>
      </c>
      <c r="H25" s="0" t="n">
        <v>14167856.2839564</v>
      </c>
      <c r="I25" s="0" t="n">
        <v>3523715.41022087</v>
      </c>
      <c r="J25" s="166" t="n">
        <v>303624.930072837</v>
      </c>
      <c r="K25" s="166" t="n">
        <v>294516.182170652</v>
      </c>
      <c r="L25" s="0" t="n">
        <v>3068497.69139591</v>
      </c>
      <c r="M25" s="0" t="n">
        <v>2896035.19047738</v>
      </c>
      <c r="N25" s="0" t="n">
        <v>3073246.50367928</v>
      </c>
      <c r="O25" s="0" t="n">
        <v>2900381.436511</v>
      </c>
      <c r="P25" s="0" t="n">
        <v>50604.1550121395</v>
      </c>
      <c r="Q25" s="0" t="n">
        <v>49086.0303617753</v>
      </c>
    </row>
    <row r="26" customFormat="false" ht="12.8" hidden="false" customHeight="false" outlineLevel="0" collapsed="false">
      <c r="A26" s="0" t="n">
        <v>73</v>
      </c>
      <c r="B26" s="0" t="n">
        <v>18149065.2044029</v>
      </c>
      <c r="C26" s="0" t="n">
        <v>17427681.9172732</v>
      </c>
      <c r="D26" s="0" t="n">
        <v>18178133.9474498</v>
      </c>
      <c r="E26" s="0" t="n">
        <v>17453781.2504839</v>
      </c>
      <c r="F26" s="0" t="n">
        <v>13827959.6793581</v>
      </c>
      <c r="G26" s="0" t="n">
        <v>3599722.23791512</v>
      </c>
      <c r="H26" s="0" t="n">
        <v>13899621.5061862</v>
      </c>
      <c r="I26" s="0" t="n">
        <v>3554159.74429766</v>
      </c>
      <c r="J26" s="166" t="n">
        <v>326827.570664513</v>
      </c>
      <c r="K26" s="166" t="n">
        <v>317022.743544578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18382032.8151843</v>
      </c>
      <c r="C27" s="0" t="n">
        <v>17649687.8884727</v>
      </c>
      <c r="D27" s="0" t="n">
        <v>18413260.6378444</v>
      </c>
      <c r="E27" s="0" t="n">
        <v>17677829.6978812</v>
      </c>
      <c r="F27" s="0" t="n">
        <v>13943616.3284621</v>
      </c>
      <c r="G27" s="0" t="n">
        <v>3706071.56001065</v>
      </c>
      <c r="H27" s="0" t="n">
        <v>14016965.7879521</v>
      </c>
      <c r="I27" s="0" t="n">
        <v>3660863.90992905</v>
      </c>
      <c r="J27" s="166" t="n">
        <v>345218.092001178</v>
      </c>
      <c r="K27" s="166" t="n">
        <v>334861.549241142</v>
      </c>
      <c r="L27" s="0" t="n">
        <v>3066387.53600705</v>
      </c>
      <c r="M27" s="0" t="n">
        <v>2893421.24929991</v>
      </c>
      <c r="N27" s="0" t="n">
        <v>3071477.02778269</v>
      </c>
      <c r="O27" s="0" t="n">
        <v>2898093.56884368</v>
      </c>
      <c r="P27" s="0" t="n">
        <v>57536.3486668629</v>
      </c>
      <c r="Q27" s="0" t="n">
        <v>55810.258206857</v>
      </c>
    </row>
    <row r="28" customFormat="false" ht="12.8" hidden="false" customHeight="false" outlineLevel="0" collapsed="false">
      <c r="A28" s="0" t="n">
        <v>75</v>
      </c>
      <c r="B28" s="0" t="n">
        <v>17328279.2602625</v>
      </c>
      <c r="C28" s="0" t="n">
        <v>16636114.1130691</v>
      </c>
      <c r="D28" s="0" t="n">
        <v>17362492.8540114</v>
      </c>
      <c r="E28" s="0" t="n">
        <v>16667240.0893775</v>
      </c>
      <c r="F28" s="0" t="n">
        <v>13109759.6005924</v>
      </c>
      <c r="G28" s="0" t="n">
        <v>3526354.51247665</v>
      </c>
      <c r="H28" s="0" t="n">
        <v>13179982.0801795</v>
      </c>
      <c r="I28" s="0" t="n">
        <v>3487258.00919796</v>
      </c>
      <c r="J28" s="166" t="n">
        <v>348066.871666923</v>
      </c>
      <c r="K28" s="166" t="n">
        <v>337624.865516915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19876365.8100868</v>
      </c>
      <c r="C29" s="0" t="n">
        <v>19081494.9017054</v>
      </c>
      <c r="D29" s="0" t="n">
        <v>19917687.7115334</v>
      </c>
      <c r="E29" s="0" t="n">
        <v>19119171.4668996</v>
      </c>
      <c r="F29" s="0" t="n">
        <v>15001594.2279147</v>
      </c>
      <c r="G29" s="0" t="n">
        <v>4079900.67379074</v>
      </c>
      <c r="H29" s="0" t="n">
        <v>15083416.3603837</v>
      </c>
      <c r="I29" s="0" t="n">
        <v>4035755.1065159</v>
      </c>
      <c r="J29" s="166" t="n">
        <v>432492.440170974</v>
      </c>
      <c r="K29" s="166" t="n">
        <v>419517.666965845</v>
      </c>
      <c r="L29" s="0" t="n">
        <v>3315057.67267171</v>
      </c>
      <c r="M29" s="0" t="n">
        <v>3127587.92793307</v>
      </c>
      <c r="N29" s="0" t="n">
        <v>3321844.96118353</v>
      </c>
      <c r="O29" s="0" t="n">
        <v>3133871.15506936</v>
      </c>
      <c r="P29" s="0" t="n">
        <v>72082.073361829</v>
      </c>
      <c r="Q29" s="0" t="n">
        <v>69919.6111609742</v>
      </c>
    </row>
    <row r="30" customFormat="false" ht="12.8" hidden="false" customHeight="false" outlineLevel="0" collapsed="false">
      <c r="A30" s="0" t="n">
        <v>77</v>
      </c>
      <c r="B30" s="0" t="n">
        <v>18847664.7692449</v>
      </c>
      <c r="C30" s="0" t="n">
        <v>18092035.7610119</v>
      </c>
      <c r="D30" s="0" t="n">
        <v>18888867.7617821</v>
      </c>
      <c r="E30" s="0" t="n">
        <v>18129672.7961253</v>
      </c>
      <c r="F30" s="0" t="n">
        <v>14141217.2322425</v>
      </c>
      <c r="G30" s="0" t="n">
        <v>3950818.5287694</v>
      </c>
      <c r="H30" s="0" t="n">
        <v>14220299.9090923</v>
      </c>
      <c r="I30" s="0" t="n">
        <v>3909372.887033</v>
      </c>
      <c r="J30" s="166" t="n">
        <v>414459.212881538</v>
      </c>
      <c r="K30" s="166" t="n">
        <v>402025.436495091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21252219.8583762</v>
      </c>
      <c r="C31" s="0" t="n">
        <v>20398618.3372694</v>
      </c>
      <c r="D31" s="0" t="n">
        <v>21305631.0112489</v>
      </c>
      <c r="E31" s="0" t="n">
        <v>20447773.1614769</v>
      </c>
      <c r="F31" s="0" t="n">
        <v>15928265.7768621</v>
      </c>
      <c r="G31" s="0" t="n">
        <v>4470352.56040733</v>
      </c>
      <c r="H31" s="0" t="n">
        <v>16018403.9492997</v>
      </c>
      <c r="I31" s="0" t="n">
        <v>4429369.21217719</v>
      </c>
      <c r="J31" s="166" t="n">
        <v>493460.514703776</v>
      </c>
      <c r="K31" s="166" t="n">
        <v>478656.699262663</v>
      </c>
      <c r="L31" s="0" t="n">
        <v>3544736.61512803</v>
      </c>
      <c r="M31" s="0" t="n">
        <v>3343832.09714727</v>
      </c>
      <c r="N31" s="0" t="n">
        <v>3553533.3441512</v>
      </c>
      <c r="O31" s="0" t="n">
        <v>3351998.91935437</v>
      </c>
      <c r="P31" s="0" t="n">
        <v>82243.419117296</v>
      </c>
      <c r="Q31" s="0" t="n">
        <v>79776.1165437771</v>
      </c>
    </row>
    <row r="32" customFormat="false" ht="12.8" hidden="false" customHeight="false" outlineLevel="0" collapsed="false">
      <c r="A32" s="0" t="n">
        <v>79</v>
      </c>
      <c r="B32" s="0" t="n">
        <v>20192685.4410261</v>
      </c>
      <c r="C32" s="0" t="n">
        <v>19380612.9159626</v>
      </c>
      <c r="D32" s="0" t="n">
        <v>20244353.5099476</v>
      </c>
      <c r="E32" s="0" t="n">
        <v>19428183.3266014</v>
      </c>
      <c r="F32" s="0" t="n">
        <v>15108495.5295055</v>
      </c>
      <c r="G32" s="0" t="n">
        <v>4272117.3864571</v>
      </c>
      <c r="H32" s="0" t="n">
        <v>15194941.5753354</v>
      </c>
      <c r="I32" s="0" t="n">
        <v>4233241.75126594</v>
      </c>
      <c r="J32" s="166" t="n">
        <v>486271.73229365</v>
      </c>
      <c r="K32" s="166" t="n">
        <v>471683.58032484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21995426.6109874</v>
      </c>
      <c r="C33" s="0" t="n">
        <v>21109926.2719033</v>
      </c>
      <c r="D33" s="0" t="n">
        <v>22052997.100946</v>
      </c>
      <c r="E33" s="0" t="n">
        <v>21162956.8739397</v>
      </c>
      <c r="F33" s="0" t="n">
        <v>16423796.7825805</v>
      </c>
      <c r="G33" s="0" t="n">
        <v>4686129.48932277</v>
      </c>
      <c r="H33" s="0" t="n">
        <v>16519135.6857988</v>
      </c>
      <c r="I33" s="0" t="n">
        <v>4643821.18814089</v>
      </c>
      <c r="J33" s="166" t="n">
        <v>549784.328490816</v>
      </c>
      <c r="K33" s="166" t="n">
        <v>533290.798636091</v>
      </c>
      <c r="L33" s="0" t="n">
        <v>3668968.0314682</v>
      </c>
      <c r="M33" s="0" t="n">
        <v>3460557.85814527</v>
      </c>
      <c r="N33" s="0" t="n">
        <v>3678454.5846148</v>
      </c>
      <c r="O33" s="0" t="n">
        <v>3469369.81415431</v>
      </c>
      <c r="P33" s="0" t="n">
        <v>91630.721415136</v>
      </c>
      <c r="Q33" s="0" t="n">
        <v>88881.7997726819</v>
      </c>
    </row>
    <row r="34" customFormat="false" ht="12.8" hidden="false" customHeight="false" outlineLevel="0" collapsed="false">
      <c r="A34" s="0" t="n">
        <v>81</v>
      </c>
      <c r="B34" s="0" t="n">
        <v>21040989.1535386</v>
      </c>
      <c r="C34" s="0" t="n">
        <v>20192192.1135037</v>
      </c>
      <c r="D34" s="0" t="n">
        <v>21097105.237566</v>
      </c>
      <c r="E34" s="0" t="n">
        <v>20243916.98767</v>
      </c>
      <c r="F34" s="0" t="n">
        <v>15648809.8654326</v>
      </c>
      <c r="G34" s="0" t="n">
        <v>4543382.24807104</v>
      </c>
      <c r="H34" s="0" t="n">
        <v>15740519.7127812</v>
      </c>
      <c r="I34" s="0" t="n">
        <v>4503397.2748888</v>
      </c>
      <c r="J34" s="166" t="n">
        <v>547030.594665113</v>
      </c>
      <c r="K34" s="166" t="n">
        <v>530619.676825159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22722672.2941803</v>
      </c>
      <c r="C35" s="0" t="n">
        <v>21805560.7388194</v>
      </c>
      <c r="D35" s="0" t="n">
        <v>22783441.9446585</v>
      </c>
      <c r="E35" s="0" t="n">
        <v>21861583.2777955</v>
      </c>
      <c r="F35" s="0" t="n">
        <v>16849119.9497568</v>
      </c>
      <c r="G35" s="0" t="n">
        <v>4956440.78906257</v>
      </c>
      <c r="H35" s="0" t="n">
        <v>16948167.4061109</v>
      </c>
      <c r="I35" s="0" t="n">
        <v>4913415.87168456</v>
      </c>
      <c r="J35" s="166" t="n">
        <v>602792.488806333</v>
      </c>
      <c r="K35" s="166" t="n">
        <v>584708.714142143</v>
      </c>
      <c r="L35" s="0" t="n">
        <v>3788065.36167332</v>
      </c>
      <c r="M35" s="0" t="n">
        <v>3572154.79341123</v>
      </c>
      <c r="N35" s="0" t="n">
        <v>3798084.99586351</v>
      </c>
      <c r="O35" s="0" t="n">
        <v>3581467.73256581</v>
      </c>
      <c r="P35" s="0" t="n">
        <v>100465.414801056</v>
      </c>
      <c r="Q35" s="0" t="n">
        <v>97451.4523570239</v>
      </c>
    </row>
    <row r="36" customFormat="false" ht="12.8" hidden="false" customHeight="false" outlineLevel="0" collapsed="false">
      <c r="A36" s="0" t="n">
        <v>83</v>
      </c>
      <c r="B36" s="0" t="n">
        <v>21776000.3902813</v>
      </c>
      <c r="C36" s="0" t="n">
        <v>20896786.407428</v>
      </c>
      <c r="D36" s="0" t="n">
        <v>21837750.5644447</v>
      </c>
      <c r="E36" s="0" t="n">
        <v>20953879.6465411</v>
      </c>
      <c r="F36" s="0" t="n">
        <v>16085988.9802358</v>
      </c>
      <c r="G36" s="0" t="n">
        <v>4810797.42719215</v>
      </c>
      <c r="H36" s="0" t="n">
        <v>16180970.2476125</v>
      </c>
      <c r="I36" s="0" t="n">
        <v>4772909.39892867</v>
      </c>
      <c r="J36" s="166" t="n">
        <v>607348.767961827</v>
      </c>
      <c r="K36" s="166" t="n">
        <v>589128.304922973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23337424.3717661</v>
      </c>
      <c r="C37" s="0" t="n">
        <v>22394963.5488214</v>
      </c>
      <c r="D37" s="0" t="n">
        <v>23404677.4808363</v>
      </c>
      <c r="E37" s="0" t="n">
        <v>22457159.3365346</v>
      </c>
      <c r="F37" s="0" t="n">
        <v>17220109.1104963</v>
      </c>
      <c r="G37" s="0" t="n">
        <v>5174854.43832502</v>
      </c>
      <c r="H37" s="0" t="n">
        <v>17322987.3980712</v>
      </c>
      <c r="I37" s="0" t="n">
        <v>5134171.9384634</v>
      </c>
      <c r="J37" s="166" t="n">
        <v>683063.221349739</v>
      </c>
      <c r="K37" s="166" t="n">
        <v>662571.324709247</v>
      </c>
      <c r="L37" s="0" t="n">
        <v>3891429.70228589</v>
      </c>
      <c r="M37" s="0" t="n">
        <v>3669368.56019932</v>
      </c>
      <c r="N37" s="0" t="n">
        <v>3902546.27741084</v>
      </c>
      <c r="O37" s="0" t="n">
        <v>3679728.49365874</v>
      </c>
      <c r="P37" s="0" t="n">
        <v>113843.870224957</v>
      </c>
      <c r="Q37" s="0" t="n">
        <v>110428.554118208</v>
      </c>
    </row>
    <row r="38" customFormat="false" ht="12.8" hidden="false" customHeight="false" outlineLevel="0" collapsed="false">
      <c r="A38" s="0" t="n">
        <v>85</v>
      </c>
      <c r="B38" s="0" t="n">
        <v>22494923.7833938</v>
      </c>
      <c r="C38" s="0" t="n">
        <v>21584789.5450372</v>
      </c>
      <c r="D38" s="0" t="n">
        <v>22561295.755889</v>
      </c>
      <c r="E38" s="0" t="n">
        <v>21646198.3225311</v>
      </c>
      <c r="F38" s="0" t="n">
        <v>16558801.1642162</v>
      </c>
      <c r="G38" s="0" t="n">
        <v>5025988.38082099</v>
      </c>
      <c r="H38" s="0" t="n">
        <v>16659250.3050893</v>
      </c>
      <c r="I38" s="0" t="n">
        <v>4986948.0174418</v>
      </c>
      <c r="J38" s="166" t="n">
        <v>678666.327129532</v>
      </c>
      <c r="K38" s="166" t="n">
        <v>658306.337315646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24032879.7987209</v>
      </c>
      <c r="C39" s="0" t="n">
        <v>23058405.6535657</v>
      </c>
      <c r="D39" s="0" t="n">
        <v>24108061.678339</v>
      </c>
      <c r="E39" s="0" t="n">
        <v>23128105.9747255</v>
      </c>
      <c r="F39" s="0" t="n">
        <v>17666472.2045131</v>
      </c>
      <c r="G39" s="0" t="n">
        <v>5391933.44905269</v>
      </c>
      <c r="H39" s="0" t="n">
        <v>17775352.4803669</v>
      </c>
      <c r="I39" s="0" t="n">
        <v>5352753.4943586</v>
      </c>
      <c r="J39" s="166" t="n">
        <v>738242.535842649</v>
      </c>
      <c r="K39" s="166" t="n">
        <v>716095.259767369</v>
      </c>
      <c r="L39" s="0" t="n">
        <v>4008408.86144367</v>
      </c>
      <c r="M39" s="0" t="n">
        <v>3779294.82388557</v>
      </c>
      <c r="N39" s="0" t="n">
        <v>4020857.91854524</v>
      </c>
      <c r="O39" s="0" t="n">
        <v>3790917.97705894</v>
      </c>
      <c r="P39" s="0" t="n">
        <v>123040.422640441</v>
      </c>
      <c r="Q39" s="0" t="n">
        <v>119349.209961228</v>
      </c>
    </row>
    <row r="40" customFormat="false" ht="12.8" hidden="false" customHeight="false" outlineLevel="0" collapsed="false">
      <c r="A40" s="0" t="n">
        <v>87</v>
      </c>
      <c r="B40" s="0" t="n">
        <v>23258635.3470228</v>
      </c>
      <c r="C40" s="0" t="n">
        <v>22313506.5112368</v>
      </c>
      <c r="D40" s="0" t="n">
        <v>23341990.116872</v>
      </c>
      <c r="E40" s="0" t="n">
        <v>22391116.3674722</v>
      </c>
      <c r="F40" s="0" t="n">
        <v>17067837.2271351</v>
      </c>
      <c r="G40" s="0" t="n">
        <v>5245669.28410168</v>
      </c>
      <c r="H40" s="0" t="n">
        <v>17174904.8015715</v>
      </c>
      <c r="I40" s="0" t="n">
        <v>5216211.56590076</v>
      </c>
      <c r="J40" s="166" t="n">
        <v>739701.084670707</v>
      </c>
      <c r="K40" s="166" t="n">
        <v>717510.052130586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24849377.8580017</v>
      </c>
      <c r="C41" s="0" t="n">
        <v>23838080.7652565</v>
      </c>
      <c r="D41" s="0" t="n">
        <v>24938030.4903267</v>
      </c>
      <c r="E41" s="0" t="n">
        <v>23920623.8712645</v>
      </c>
      <c r="F41" s="0" t="n">
        <v>18185606.7348635</v>
      </c>
      <c r="G41" s="0" t="n">
        <v>5652474.03039295</v>
      </c>
      <c r="H41" s="0" t="n">
        <v>18299459.1348664</v>
      </c>
      <c r="I41" s="0" t="n">
        <v>5621164.73639809</v>
      </c>
      <c r="J41" s="166" t="n">
        <v>871435.031842276</v>
      </c>
      <c r="K41" s="166" t="n">
        <v>845291.980887008</v>
      </c>
      <c r="L41" s="0" t="n">
        <v>4143857.01027956</v>
      </c>
      <c r="M41" s="0" t="n">
        <v>3906998.7058443</v>
      </c>
      <c r="N41" s="0" t="n">
        <v>4158548.37970194</v>
      </c>
      <c r="O41" s="0" t="n">
        <v>3920727.17590665</v>
      </c>
      <c r="P41" s="0" t="n">
        <v>145239.171973713</v>
      </c>
      <c r="Q41" s="0" t="n">
        <v>140881.996814501</v>
      </c>
    </row>
    <row r="42" customFormat="false" ht="12.8" hidden="false" customHeight="false" outlineLevel="0" collapsed="false">
      <c r="A42" s="0" t="n">
        <v>89</v>
      </c>
      <c r="B42" s="0" t="n">
        <v>24042534.7238736</v>
      </c>
      <c r="C42" s="0" t="n">
        <v>23063043.5729004</v>
      </c>
      <c r="D42" s="0" t="n">
        <v>24127598.7704785</v>
      </c>
      <c r="E42" s="0" t="n">
        <v>23142241.4019784</v>
      </c>
      <c r="F42" s="0" t="n">
        <v>17567137.4543986</v>
      </c>
      <c r="G42" s="0" t="n">
        <v>5495906.11850185</v>
      </c>
      <c r="H42" s="0" t="n">
        <v>17676509.1074718</v>
      </c>
      <c r="I42" s="0" t="n">
        <v>5465732.29450654</v>
      </c>
      <c r="J42" s="166" t="n">
        <v>908111.068902999</v>
      </c>
      <c r="K42" s="166" t="n">
        <v>880867.736835909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25424006.645871</v>
      </c>
      <c r="C43" s="0" t="n">
        <v>24387948.1733975</v>
      </c>
      <c r="D43" s="0" t="n">
        <v>25514821.8570317</v>
      </c>
      <c r="E43" s="0" t="n">
        <v>24472510.381274</v>
      </c>
      <c r="F43" s="0" t="n">
        <v>18544715.6433466</v>
      </c>
      <c r="G43" s="0" t="n">
        <v>5843232.53005093</v>
      </c>
      <c r="H43" s="0" t="n">
        <v>18661102.74304</v>
      </c>
      <c r="I43" s="0" t="n">
        <v>5811407.638234</v>
      </c>
      <c r="J43" s="166" t="n">
        <v>1071077.57333295</v>
      </c>
      <c r="K43" s="166" t="n">
        <v>1038945.24613296</v>
      </c>
      <c r="L43" s="0" t="n">
        <v>4240455.09797831</v>
      </c>
      <c r="M43" s="0" t="n">
        <v>3998982.96919345</v>
      </c>
      <c r="N43" s="0" t="n">
        <v>4255505.38753765</v>
      </c>
      <c r="O43" s="0" t="n">
        <v>4013047.54308802</v>
      </c>
      <c r="P43" s="0" t="n">
        <v>178512.928888825</v>
      </c>
      <c r="Q43" s="0" t="n">
        <v>173157.54102216</v>
      </c>
    </row>
    <row r="44" customFormat="false" ht="12.8" hidden="false" customHeight="false" outlineLevel="0" collapsed="false">
      <c r="A44" s="0" t="n">
        <v>91</v>
      </c>
      <c r="B44" s="0" t="n">
        <v>24537657.4384356</v>
      </c>
      <c r="C44" s="0" t="n">
        <v>23537424.5776535</v>
      </c>
      <c r="D44" s="0" t="n">
        <v>24626930.8694391</v>
      </c>
      <c r="E44" s="0" t="n">
        <v>23620562.8922383</v>
      </c>
      <c r="F44" s="0" t="n">
        <v>17889032.7254542</v>
      </c>
      <c r="G44" s="0" t="n">
        <v>5648391.85219923</v>
      </c>
      <c r="H44" s="0" t="n">
        <v>18002902.671406</v>
      </c>
      <c r="I44" s="0" t="n">
        <v>5617660.2208323</v>
      </c>
      <c r="J44" s="166" t="n">
        <v>1070762.71733367</v>
      </c>
      <c r="K44" s="166" t="n">
        <v>1038639.83581366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25982418.3939823</v>
      </c>
      <c r="C45" s="0" t="n">
        <v>24922303.7322355</v>
      </c>
      <c r="D45" s="0" t="n">
        <v>26077241.4310552</v>
      </c>
      <c r="E45" s="0" t="n">
        <v>25010629.2000114</v>
      </c>
      <c r="F45" s="0" t="n">
        <v>18881263.5433579</v>
      </c>
      <c r="G45" s="0" t="n">
        <v>6041040.1888776</v>
      </c>
      <c r="H45" s="0" t="n">
        <v>19001539.6761234</v>
      </c>
      <c r="I45" s="0" t="n">
        <v>6009089.52388803</v>
      </c>
      <c r="J45" s="166" t="n">
        <v>1211771.95615429</v>
      </c>
      <c r="K45" s="166" t="n">
        <v>1175418.79746966</v>
      </c>
      <c r="L45" s="0" t="n">
        <v>4330757.10995622</v>
      </c>
      <c r="M45" s="0" t="n">
        <v>4083764.72565739</v>
      </c>
      <c r="N45" s="0" t="n">
        <v>4346475.46763929</v>
      </c>
      <c r="O45" s="0" t="n">
        <v>4098457.86560101</v>
      </c>
      <c r="P45" s="0" t="n">
        <v>201961.992692382</v>
      </c>
      <c r="Q45" s="0" t="n">
        <v>195903.13291161</v>
      </c>
    </row>
    <row r="46" customFormat="false" ht="12.8" hidden="false" customHeight="false" outlineLevel="0" collapsed="false">
      <c r="A46" s="0" t="n">
        <v>93</v>
      </c>
      <c r="B46" s="0" t="n">
        <v>25405742.523067</v>
      </c>
      <c r="C46" s="0" t="n">
        <v>24368139.233993</v>
      </c>
      <c r="D46" s="0" t="n">
        <v>25497974.7676933</v>
      </c>
      <c r="E46" s="0" t="n">
        <v>24454052.3113017</v>
      </c>
      <c r="F46" s="0" t="n">
        <v>18410782.8866784</v>
      </c>
      <c r="G46" s="0" t="n">
        <v>5957356.34731456</v>
      </c>
      <c r="H46" s="0" t="n">
        <v>18527739.1555056</v>
      </c>
      <c r="I46" s="0" t="n">
        <v>5926313.15579616</v>
      </c>
      <c r="J46" s="166" t="n">
        <v>1319552.62077404</v>
      </c>
      <c r="K46" s="166" t="n">
        <v>1279966.04215082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26884340.3995453</v>
      </c>
      <c r="C47" s="0" t="n">
        <v>25784152.5689255</v>
      </c>
      <c r="D47" s="0" t="n">
        <v>26995241.8455635</v>
      </c>
      <c r="E47" s="0" t="n">
        <v>25887878.0642878</v>
      </c>
      <c r="F47" s="0" t="n">
        <v>19462735.8928</v>
      </c>
      <c r="G47" s="0" t="n">
        <v>6321416.67612549</v>
      </c>
      <c r="H47" s="0" t="n">
        <v>19586943.8591415</v>
      </c>
      <c r="I47" s="0" t="n">
        <v>6300934.2051463</v>
      </c>
      <c r="J47" s="166" t="n">
        <v>1474218.55286031</v>
      </c>
      <c r="K47" s="166" t="n">
        <v>1429991.9962745</v>
      </c>
      <c r="L47" s="0" t="n">
        <v>4478549.52921132</v>
      </c>
      <c r="M47" s="0" t="n">
        <v>4223456.2102642</v>
      </c>
      <c r="N47" s="0" t="n">
        <v>4496960.83202494</v>
      </c>
      <c r="O47" s="0" t="n">
        <v>4240693.55030933</v>
      </c>
      <c r="P47" s="0" t="n">
        <v>245703.092143384</v>
      </c>
      <c r="Q47" s="0" t="n">
        <v>238331.999379083</v>
      </c>
    </row>
    <row r="48" customFormat="false" ht="12.8" hidden="false" customHeight="false" outlineLevel="0" collapsed="false">
      <c r="A48" s="0" t="n">
        <v>95</v>
      </c>
      <c r="B48" s="0" t="n">
        <v>26315902.7300234</v>
      </c>
      <c r="C48" s="0" t="n">
        <v>25237904.5618838</v>
      </c>
      <c r="D48" s="0" t="n">
        <v>26424388.8865149</v>
      </c>
      <c r="E48" s="0" t="n">
        <v>25339374.968033</v>
      </c>
      <c r="F48" s="0" t="n">
        <v>19005754.2177793</v>
      </c>
      <c r="G48" s="0" t="n">
        <v>6232150.3441045</v>
      </c>
      <c r="H48" s="0" t="n">
        <v>19127122.1901179</v>
      </c>
      <c r="I48" s="0" t="n">
        <v>6212252.77791512</v>
      </c>
      <c r="J48" s="166" t="n">
        <v>1509333.84998757</v>
      </c>
      <c r="K48" s="166" t="n">
        <v>1464053.83448794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27471902.0262827</v>
      </c>
      <c r="C49" s="0" t="n">
        <v>26345961.1459131</v>
      </c>
      <c r="D49" s="0" t="n">
        <v>27586301.6851415</v>
      </c>
      <c r="E49" s="0" t="n">
        <v>26452964.9107655</v>
      </c>
      <c r="F49" s="0" t="n">
        <v>19841118.0233475</v>
      </c>
      <c r="G49" s="0" t="n">
        <v>6504843.12256561</v>
      </c>
      <c r="H49" s="0" t="n">
        <v>19968816.8683963</v>
      </c>
      <c r="I49" s="0" t="n">
        <v>6484148.0423692</v>
      </c>
      <c r="J49" s="166" t="n">
        <v>1630012.61531538</v>
      </c>
      <c r="K49" s="166" t="n">
        <v>1581112.23685592</v>
      </c>
      <c r="L49" s="0" t="n">
        <v>4575450.6157934</v>
      </c>
      <c r="M49" s="0" t="n">
        <v>4315082.0094978</v>
      </c>
      <c r="N49" s="0" t="n">
        <v>4594443.45413282</v>
      </c>
      <c r="O49" s="0" t="n">
        <v>4332865.44889345</v>
      </c>
      <c r="P49" s="0" t="n">
        <v>271668.76921923</v>
      </c>
      <c r="Q49" s="0" t="n">
        <v>263518.706142654</v>
      </c>
    </row>
    <row r="50" customFormat="false" ht="12.8" hidden="false" customHeight="false" outlineLevel="0" collapsed="false">
      <c r="A50" s="0" t="n">
        <v>97</v>
      </c>
      <c r="B50" s="0" t="n">
        <v>27002921.8080478</v>
      </c>
      <c r="C50" s="0" t="n">
        <v>25896408.2590013</v>
      </c>
      <c r="D50" s="0" t="n">
        <v>27115289.4632202</v>
      </c>
      <c r="E50" s="0" t="n">
        <v>26001524.2532633</v>
      </c>
      <c r="F50" s="0" t="n">
        <v>19479802.1382053</v>
      </c>
      <c r="G50" s="0" t="n">
        <v>6416606.12079595</v>
      </c>
      <c r="H50" s="0" t="n">
        <v>19604822.7364934</v>
      </c>
      <c r="I50" s="0" t="n">
        <v>6396701.51676991</v>
      </c>
      <c r="J50" s="166" t="n">
        <v>1703947.04334877</v>
      </c>
      <c r="K50" s="166" t="n">
        <v>1652828.6320483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28327452.7349475</v>
      </c>
      <c r="C51" s="0" t="n">
        <v>27166121.9000322</v>
      </c>
      <c r="D51" s="0" t="n">
        <v>28446541.1989459</v>
      </c>
      <c r="E51" s="0" t="n">
        <v>27277556.977082</v>
      </c>
      <c r="F51" s="0" t="n">
        <v>20403796.4991167</v>
      </c>
      <c r="G51" s="0" t="n">
        <v>6762325.40091544</v>
      </c>
      <c r="H51" s="0" t="n">
        <v>20535191.6550126</v>
      </c>
      <c r="I51" s="0" t="n">
        <v>6742365.32206938</v>
      </c>
      <c r="J51" s="166" t="n">
        <v>1831137.22058814</v>
      </c>
      <c r="K51" s="166" t="n">
        <v>1776203.1039705</v>
      </c>
      <c r="L51" s="0" t="n">
        <v>4719465.3671974</v>
      </c>
      <c r="M51" s="0" t="n">
        <v>4451858.10290856</v>
      </c>
      <c r="N51" s="0" t="n">
        <v>4739244.39643013</v>
      </c>
      <c r="O51" s="0" t="n">
        <v>4470385.44577183</v>
      </c>
      <c r="P51" s="0" t="n">
        <v>305189.53676469</v>
      </c>
      <c r="Q51" s="0" t="n">
        <v>296033.850661749</v>
      </c>
    </row>
    <row r="52" customFormat="false" ht="12.8" hidden="false" customHeight="false" outlineLevel="0" collapsed="false">
      <c r="A52" s="0" t="n">
        <v>99</v>
      </c>
      <c r="B52" s="0" t="n">
        <v>27974542.3966018</v>
      </c>
      <c r="C52" s="0" t="n">
        <v>26826899.3186564</v>
      </c>
      <c r="D52" s="0" t="n">
        <v>28092365.3305461</v>
      </c>
      <c r="E52" s="0" t="n">
        <v>26937172.8791862</v>
      </c>
      <c r="F52" s="0" t="n">
        <v>20101373.8829904</v>
      </c>
      <c r="G52" s="0" t="n">
        <v>6725525.43566602</v>
      </c>
      <c r="H52" s="0" t="n">
        <v>20230639.4897905</v>
      </c>
      <c r="I52" s="0" t="n">
        <v>6706533.38939569</v>
      </c>
      <c r="J52" s="166" t="n">
        <v>1843725.60589993</v>
      </c>
      <c r="K52" s="166" t="n">
        <v>1788413.83772294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29014113.1421063</v>
      </c>
      <c r="C53" s="0" t="n">
        <v>27823580.4107739</v>
      </c>
      <c r="D53" s="0" t="n">
        <v>29136634.7544884</v>
      </c>
      <c r="E53" s="0" t="n">
        <v>27938254.0096992</v>
      </c>
      <c r="F53" s="0" t="n">
        <v>20841356.3810719</v>
      </c>
      <c r="G53" s="0" t="n">
        <v>6982224.02970202</v>
      </c>
      <c r="H53" s="0" t="n">
        <v>20975689.1927501</v>
      </c>
      <c r="I53" s="0" t="n">
        <v>6962564.81694913</v>
      </c>
      <c r="J53" s="166" t="n">
        <v>1987286.1776825</v>
      </c>
      <c r="K53" s="166" t="n">
        <v>1927667.59235202</v>
      </c>
      <c r="L53" s="0" t="n">
        <v>4833895.34755962</v>
      </c>
      <c r="M53" s="0" t="n">
        <v>4560402.42629874</v>
      </c>
      <c r="N53" s="0" t="n">
        <v>4854248.95156108</v>
      </c>
      <c r="O53" s="0" t="n">
        <v>4579472.19248863</v>
      </c>
      <c r="P53" s="0" t="n">
        <v>331214.362947083</v>
      </c>
      <c r="Q53" s="0" t="n">
        <v>321277.93205867</v>
      </c>
    </row>
    <row r="54" customFormat="false" ht="12.8" hidden="false" customHeight="false" outlineLevel="0" collapsed="false">
      <c r="A54" s="0" t="n">
        <v>101</v>
      </c>
      <c r="B54" s="0" t="n">
        <v>28713259.7484166</v>
      </c>
      <c r="C54" s="0" t="n">
        <v>27533751.5800168</v>
      </c>
      <c r="D54" s="0" t="n">
        <v>28841705.0514295</v>
      </c>
      <c r="E54" s="0" t="n">
        <v>27654191.7769447</v>
      </c>
      <c r="F54" s="0" t="n">
        <v>20590680.0971814</v>
      </c>
      <c r="G54" s="0" t="n">
        <v>6943071.48283541</v>
      </c>
      <c r="H54" s="0" t="n">
        <v>20724284.1947936</v>
      </c>
      <c r="I54" s="0" t="n">
        <v>6929907.58215112</v>
      </c>
      <c r="J54" s="166" t="n">
        <v>2044543.53257169</v>
      </c>
      <c r="K54" s="166" t="n">
        <v>1983207.22659454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29724340.8043986</v>
      </c>
      <c r="C55" s="0" t="n">
        <v>28504282.1029159</v>
      </c>
      <c r="D55" s="0" t="n">
        <v>29857799.490456</v>
      </c>
      <c r="E55" s="0" t="n">
        <v>28629448.998879</v>
      </c>
      <c r="F55" s="0" t="n">
        <v>21320490.122462</v>
      </c>
      <c r="G55" s="0" t="n">
        <v>7183791.98045393</v>
      </c>
      <c r="H55" s="0" t="n">
        <v>21458455.031191</v>
      </c>
      <c r="I55" s="0" t="n">
        <v>7170993.96768806</v>
      </c>
      <c r="J55" s="166" t="n">
        <v>2232617.6192453</v>
      </c>
      <c r="K55" s="166" t="n">
        <v>2165639.09066794</v>
      </c>
      <c r="L55" s="0" t="n">
        <v>4948990.93090882</v>
      </c>
      <c r="M55" s="0" t="n">
        <v>4668906.83653674</v>
      </c>
      <c r="N55" s="0" t="n">
        <v>4971205.28712874</v>
      </c>
      <c r="O55" s="0" t="n">
        <v>4689763.05688657</v>
      </c>
      <c r="P55" s="0" t="n">
        <v>372102.936540883</v>
      </c>
      <c r="Q55" s="0" t="n">
        <v>360939.848444657</v>
      </c>
    </row>
    <row r="56" customFormat="false" ht="12.8" hidden="false" customHeight="false" outlineLevel="0" collapsed="false">
      <c r="A56" s="0" t="n">
        <v>103</v>
      </c>
      <c r="B56" s="0" t="n">
        <v>29225985.8063503</v>
      </c>
      <c r="C56" s="0" t="n">
        <v>28025455.0728538</v>
      </c>
      <c r="D56" s="0" t="n">
        <v>29358246.5760378</v>
      </c>
      <c r="E56" s="0" t="n">
        <v>28149502.7184242</v>
      </c>
      <c r="F56" s="0" t="n">
        <v>20914285.334468</v>
      </c>
      <c r="G56" s="0" t="n">
        <v>7111169.73838577</v>
      </c>
      <c r="H56" s="0" t="n">
        <v>21050713.7094417</v>
      </c>
      <c r="I56" s="0" t="n">
        <v>7098789.00898254</v>
      </c>
      <c r="J56" s="166" t="n">
        <v>2236788.17661587</v>
      </c>
      <c r="K56" s="166" t="n">
        <v>2169684.53131739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30128909.7983147</v>
      </c>
      <c r="C57" s="0" t="n">
        <v>28890459.431534</v>
      </c>
      <c r="D57" s="0" t="n">
        <v>30265304.9590689</v>
      </c>
      <c r="E57" s="0" t="n">
        <v>29018409.1818899</v>
      </c>
      <c r="F57" s="0" t="n">
        <v>21550770.5893708</v>
      </c>
      <c r="G57" s="0" t="n">
        <v>7339688.84216326</v>
      </c>
      <c r="H57" s="0" t="n">
        <v>21690706.5212096</v>
      </c>
      <c r="I57" s="0" t="n">
        <v>7327702.66068033</v>
      </c>
      <c r="J57" s="166" t="n">
        <v>2417690.16727156</v>
      </c>
      <c r="K57" s="166" t="n">
        <v>2345159.46225342</v>
      </c>
      <c r="L57" s="0" t="n">
        <v>5015356.90433153</v>
      </c>
      <c r="M57" s="0" t="n">
        <v>4731559.99794636</v>
      </c>
      <c r="N57" s="0" t="n">
        <v>5038064.86844159</v>
      </c>
      <c r="O57" s="0" t="n">
        <v>4752884.91151556</v>
      </c>
      <c r="P57" s="0" t="n">
        <v>402948.361211927</v>
      </c>
      <c r="Q57" s="0" t="n">
        <v>390859.910375569</v>
      </c>
    </row>
    <row r="58" customFormat="false" ht="12.8" hidden="false" customHeight="false" outlineLevel="0" collapsed="false">
      <c r="A58" s="0" t="n">
        <v>105</v>
      </c>
      <c r="B58" s="0" t="n">
        <v>29814226.3112459</v>
      </c>
      <c r="C58" s="0" t="n">
        <v>28586913.4694708</v>
      </c>
      <c r="D58" s="0" t="n">
        <v>29948112.4617698</v>
      </c>
      <c r="E58" s="0" t="n">
        <v>28712508.4637856</v>
      </c>
      <c r="F58" s="0" t="n">
        <v>21272193.0263129</v>
      </c>
      <c r="G58" s="0" t="n">
        <v>7314720.44315788</v>
      </c>
      <c r="H58" s="0" t="n">
        <v>21409567.8933644</v>
      </c>
      <c r="I58" s="0" t="n">
        <v>7302940.57042123</v>
      </c>
      <c r="J58" s="166" t="n">
        <v>2460956.2334274</v>
      </c>
      <c r="K58" s="166" t="n">
        <v>2387127.54642458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30585570.2365062</v>
      </c>
      <c r="C59" s="0" t="n">
        <v>29326834.3392282</v>
      </c>
      <c r="D59" s="0" t="n">
        <v>30726300.0676777</v>
      </c>
      <c r="E59" s="0" t="n">
        <v>29458938.9316372</v>
      </c>
      <c r="F59" s="0" t="n">
        <v>21799179.2806374</v>
      </c>
      <c r="G59" s="0" t="n">
        <v>7527655.0585908</v>
      </c>
      <c r="H59" s="0" t="n">
        <v>21939626.843803</v>
      </c>
      <c r="I59" s="0" t="n">
        <v>7519312.0878342</v>
      </c>
      <c r="J59" s="166" t="n">
        <v>2613942.98790172</v>
      </c>
      <c r="K59" s="166" t="n">
        <v>2535524.69826467</v>
      </c>
      <c r="L59" s="0" t="n">
        <v>5094074.82114545</v>
      </c>
      <c r="M59" s="0" t="n">
        <v>4807262.17981895</v>
      </c>
      <c r="N59" s="0" t="n">
        <v>5117504.41818614</v>
      </c>
      <c r="O59" s="0" t="n">
        <v>4829264.69828842</v>
      </c>
      <c r="P59" s="0" t="n">
        <v>435657.164650287</v>
      </c>
      <c r="Q59" s="0" t="n">
        <v>422587.449710779</v>
      </c>
    </row>
    <row r="60" customFormat="false" ht="12.8" hidden="false" customHeight="false" outlineLevel="0" collapsed="false">
      <c r="A60" s="0" t="n">
        <v>107</v>
      </c>
      <c r="B60" s="0" t="n">
        <v>30101974.8656168</v>
      </c>
      <c r="C60" s="0" t="n">
        <v>28864516.1111974</v>
      </c>
      <c r="D60" s="0" t="n">
        <v>30239739.577068</v>
      </c>
      <c r="E60" s="0" t="n">
        <v>28993836.5838611</v>
      </c>
      <c r="F60" s="0" t="n">
        <v>21468550.5232191</v>
      </c>
      <c r="G60" s="0" t="n">
        <v>7395965.5879783</v>
      </c>
      <c r="H60" s="0" t="n">
        <v>21606072.1031524</v>
      </c>
      <c r="I60" s="0" t="n">
        <v>7387764.48070864</v>
      </c>
      <c r="J60" s="166" t="n">
        <v>2638739.90491018</v>
      </c>
      <c r="K60" s="166" t="n">
        <v>2559577.70776288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30802585.4336292</v>
      </c>
      <c r="C61" s="0" t="n">
        <v>29537148.3713481</v>
      </c>
      <c r="D61" s="0" t="n">
        <v>30944589.3404739</v>
      </c>
      <c r="E61" s="0" t="n">
        <v>29670467.795919</v>
      </c>
      <c r="F61" s="0" t="n">
        <v>21979895.5438085</v>
      </c>
      <c r="G61" s="0" t="n">
        <v>7557252.82753956</v>
      </c>
      <c r="H61" s="0" t="n">
        <v>22121017.383039</v>
      </c>
      <c r="I61" s="0" t="n">
        <v>7549450.41287997</v>
      </c>
      <c r="J61" s="166" t="n">
        <v>2769836.51849999</v>
      </c>
      <c r="K61" s="166" t="n">
        <v>2686741.42294499</v>
      </c>
      <c r="L61" s="0" t="n">
        <v>5133354.56752659</v>
      </c>
      <c r="M61" s="0" t="n">
        <v>4845933.03295636</v>
      </c>
      <c r="N61" s="0" t="n">
        <v>5156999.61110577</v>
      </c>
      <c r="O61" s="0" t="n">
        <v>4868141.11881081</v>
      </c>
      <c r="P61" s="0" t="n">
        <v>461639.419749999</v>
      </c>
      <c r="Q61" s="0" t="n">
        <v>447790.237157499</v>
      </c>
    </row>
    <row r="62" customFormat="false" ht="12.8" hidden="false" customHeight="false" outlineLevel="0" collapsed="false">
      <c r="A62" s="0" t="n">
        <v>109</v>
      </c>
      <c r="B62" s="0" t="n">
        <v>30415739.4452111</v>
      </c>
      <c r="C62" s="0" t="n">
        <v>29165811.7308394</v>
      </c>
      <c r="D62" s="0" t="n">
        <v>30555365.613664</v>
      </c>
      <c r="E62" s="0" t="n">
        <v>29296898.9084477</v>
      </c>
      <c r="F62" s="0" t="n">
        <v>21700552.5283288</v>
      </c>
      <c r="G62" s="0" t="n">
        <v>7465259.2025106</v>
      </c>
      <c r="H62" s="0" t="n">
        <v>21839307.8219429</v>
      </c>
      <c r="I62" s="0" t="n">
        <v>7457591.0865048</v>
      </c>
      <c r="J62" s="166" t="n">
        <v>2788231.55295341</v>
      </c>
      <c r="K62" s="166" t="n">
        <v>2704584.6063648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31337172.1743299</v>
      </c>
      <c r="C63" s="0" t="n">
        <v>30047859.5616734</v>
      </c>
      <c r="D63" s="0" t="n">
        <v>31480771.2395439</v>
      </c>
      <c r="E63" s="0" t="n">
        <v>30182695.1292022</v>
      </c>
      <c r="F63" s="0" t="n">
        <v>22344707.6233994</v>
      </c>
      <c r="G63" s="0" t="n">
        <v>7703151.93827404</v>
      </c>
      <c r="H63" s="0" t="n">
        <v>22486823.0526106</v>
      </c>
      <c r="I63" s="0" t="n">
        <v>7695872.07659162</v>
      </c>
      <c r="J63" s="166" t="n">
        <v>2932694.30027119</v>
      </c>
      <c r="K63" s="166" t="n">
        <v>2844713.47126305</v>
      </c>
      <c r="L63" s="0" t="n">
        <v>5219433.74812854</v>
      </c>
      <c r="M63" s="0" t="n">
        <v>4926759.77543506</v>
      </c>
      <c r="N63" s="0" t="n">
        <v>5243347.6389682</v>
      </c>
      <c r="O63" s="0" t="n">
        <v>4949223.45090581</v>
      </c>
      <c r="P63" s="0" t="n">
        <v>488782.383378531</v>
      </c>
      <c r="Q63" s="0" t="n">
        <v>474118.911877175</v>
      </c>
    </row>
    <row r="64" customFormat="false" ht="12.8" hidden="false" customHeight="false" outlineLevel="0" collapsed="false">
      <c r="A64" s="0" t="n">
        <v>111</v>
      </c>
      <c r="B64" s="0" t="n">
        <v>30981567.0107239</v>
      </c>
      <c r="C64" s="0" t="n">
        <v>29704247.4816049</v>
      </c>
      <c r="D64" s="0" t="n">
        <v>31122668.2529932</v>
      </c>
      <c r="E64" s="0" t="n">
        <v>29836737.6712399</v>
      </c>
      <c r="F64" s="0" t="n">
        <v>22066263.3295816</v>
      </c>
      <c r="G64" s="0" t="n">
        <v>7637984.15202323</v>
      </c>
      <c r="H64" s="0" t="n">
        <v>22205909.5937774</v>
      </c>
      <c r="I64" s="0" t="n">
        <v>7630828.07746253</v>
      </c>
      <c r="J64" s="166" t="n">
        <v>2864495.67706557</v>
      </c>
      <c r="K64" s="166" t="n">
        <v>2778560.8067536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31714831.5636227</v>
      </c>
      <c r="C65" s="0" t="n">
        <v>30407223.8597841</v>
      </c>
      <c r="D65" s="0" t="n">
        <v>31858143.3088457</v>
      </c>
      <c r="E65" s="0" t="n">
        <v>30541788.624082</v>
      </c>
      <c r="F65" s="0" t="n">
        <v>22587309.1330983</v>
      </c>
      <c r="G65" s="0" t="n">
        <v>7819914.72668578</v>
      </c>
      <c r="H65" s="0" t="n">
        <v>22729192.7658367</v>
      </c>
      <c r="I65" s="0" t="n">
        <v>7812595.85824527</v>
      </c>
      <c r="J65" s="166" t="n">
        <v>2962078.42261555</v>
      </c>
      <c r="K65" s="166" t="n">
        <v>2873216.06993708</v>
      </c>
      <c r="L65" s="0" t="n">
        <v>5284533.01598675</v>
      </c>
      <c r="M65" s="0" t="n">
        <v>4989059.52871108</v>
      </c>
      <c r="N65" s="0" t="n">
        <v>5308398.92890831</v>
      </c>
      <c r="O65" s="0" t="n">
        <v>5011478.02251984</v>
      </c>
      <c r="P65" s="0" t="n">
        <v>493679.737102591</v>
      </c>
      <c r="Q65" s="0" t="n">
        <v>478869.344989513</v>
      </c>
    </row>
    <row r="66" customFormat="false" ht="12.8" hidden="false" customHeight="false" outlineLevel="0" collapsed="false">
      <c r="A66" s="0" t="n">
        <v>113</v>
      </c>
      <c r="B66" s="0" t="n">
        <v>31284816.4840879</v>
      </c>
      <c r="C66" s="0" t="n">
        <v>29994198.7410711</v>
      </c>
      <c r="D66" s="0" t="n">
        <v>31425678.2888591</v>
      </c>
      <c r="E66" s="0" t="n">
        <v>30126479.0081102</v>
      </c>
      <c r="F66" s="0" t="n">
        <v>22268154.4403093</v>
      </c>
      <c r="G66" s="0" t="n">
        <v>7726044.30076185</v>
      </c>
      <c r="H66" s="0" t="n">
        <v>22407109.2373089</v>
      </c>
      <c r="I66" s="0" t="n">
        <v>7719369.77080126</v>
      </c>
      <c r="J66" s="166" t="n">
        <v>2992256.70148493</v>
      </c>
      <c r="K66" s="166" t="n">
        <v>2902489.00044038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32031222.0457415</v>
      </c>
      <c r="C67" s="0" t="n">
        <v>30709500.0289831</v>
      </c>
      <c r="D67" s="0" t="n">
        <v>32176014.6221566</v>
      </c>
      <c r="E67" s="0" t="n">
        <v>30845536.2165348</v>
      </c>
      <c r="F67" s="0" t="n">
        <v>22785480.3358398</v>
      </c>
      <c r="G67" s="0" t="n">
        <v>7924019.69314329</v>
      </c>
      <c r="H67" s="0" t="n">
        <v>22926244.8585037</v>
      </c>
      <c r="I67" s="0" t="n">
        <v>7919291.35803115</v>
      </c>
      <c r="J67" s="166" t="n">
        <v>3108912.43189342</v>
      </c>
      <c r="K67" s="166" t="n">
        <v>3015645.05893661</v>
      </c>
      <c r="L67" s="0" t="n">
        <v>5334275.90978968</v>
      </c>
      <c r="M67" s="0" t="n">
        <v>5035466.13031745</v>
      </c>
      <c r="N67" s="0" t="n">
        <v>5358402.75299816</v>
      </c>
      <c r="O67" s="0" t="n">
        <v>5058143.81310809</v>
      </c>
      <c r="P67" s="0" t="n">
        <v>518152.071982236</v>
      </c>
      <c r="Q67" s="0" t="n">
        <v>502607.509822769</v>
      </c>
    </row>
    <row r="68" customFormat="false" ht="12.8" hidden="false" customHeight="false" outlineLevel="0" collapsed="false">
      <c r="A68" s="0" t="n">
        <v>115</v>
      </c>
      <c r="B68" s="0" t="n">
        <v>31587333.7401184</v>
      </c>
      <c r="C68" s="0" t="n">
        <v>30283690.123685</v>
      </c>
      <c r="D68" s="0" t="n">
        <v>31728907.8293697</v>
      </c>
      <c r="E68" s="0" t="n">
        <v>30416701.9921005</v>
      </c>
      <c r="F68" s="0" t="n">
        <v>22482497.1099515</v>
      </c>
      <c r="G68" s="0" t="n">
        <v>7801193.01373352</v>
      </c>
      <c r="H68" s="0" t="n">
        <v>22620156.8895341</v>
      </c>
      <c r="I68" s="0" t="n">
        <v>7796545.10256644</v>
      </c>
      <c r="J68" s="166" t="n">
        <v>3122196.2937941</v>
      </c>
      <c r="K68" s="166" t="n">
        <v>3028530.40498028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32378790.331428</v>
      </c>
      <c r="C69" s="0" t="n">
        <v>31042275.5560377</v>
      </c>
      <c r="D69" s="0" t="n">
        <v>32525914.1753428</v>
      </c>
      <c r="E69" s="0" t="n">
        <v>31180535.7003424</v>
      </c>
      <c r="F69" s="0" t="n">
        <v>23048910.3206688</v>
      </c>
      <c r="G69" s="0" t="n">
        <v>7993365.23536889</v>
      </c>
      <c r="H69" s="0" t="n">
        <v>23187820.0691953</v>
      </c>
      <c r="I69" s="0" t="n">
        <v>7992715.63114714</v>
      </c>
      <c r="J69" s="166" t="n">
        <v>3283685.07239117</v>
      </c>
      <c r="K69" s="166" t="n">
        <v>3185174.52021943</v>
      </c>
      <c r="L69" s="0" t="n">
        <v>5395596.01741386</v>
      </c>
      <c r="M69" s="0" t="n">
        <v>5094549.43384013</v>
      </c>
      <c r="N69" s="0" t="n">
        <v>5420110.22739697</v>
      </c>
      <c r="O69" s="0" t="n">
        <v>5117589.85096265</v>
      </c>
      <c r="P69" s="0" t="n">
        <v>547280.845398528</v>
      </c>
      <c r="Q69" s="0" t="n">
        <v>530862.420036572</v>
      </c>
    </row>
    <row r="70" customFormat="false" ht="12.8" hidden="false" customHeight="false" outlineLevel="0" collapsed="false">
      <c r="A70" s="0" t="n">
        <v>117</v>
      </c>
      <c r="B70" s="0" t="n">
        <v>31885913.2738658</v>
      </c>
      <c r="C70" s="0" t="n">
        <v>30569936.9663422</v>
      </c>
      <c r="D70" s="0" t="n">
        <v>32030539.0212661</v>
      </c>
      <c r="E70" s="0" t="n">
        <v>30705855.0105367</v>
      </c>
      <c r="F70" s="0" t="n">
        <v>22702125.8604622</v>
      </c>
      <c r="G70" s="0" t="n">
        <v>7867811.10588003</v>
      </c>
      <c r="H70" s="0" t="n">
        <v>22838682.3277502</v>
      </c>
      <c r="I70" s="0" t="n">
        <v>7867172.68278654</v>
      </c>
      <c r="J70" s="166" t="n">
        <v>3323024.83152187</v>
      </c>
      <c r="K70" s="166" t="n">
        <v>3223334.08657621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32439794.8344229</v>
      </c>
      <c r="C71" s="0" t="n">
        <v>31100460.731324</v>
      </c>
      <c r="D71" s="0" t="n">
        <v>32585403.5333122</v>
      </c>
      <c r="E71" s="0" t="n">
        <v>31237302.2518677</v>
      </c>
      <c r="F71" s="0" t="n">
        <v>23078115.5295575</v>
      </c>
      <c r="G71" s="0" t="n">
        <v>8022345.20176651</v>
      </c>
      <c r="H71" s="0" t="n">
        <v>23215606.0193268</v>
      </c>
      <c r="I71" s="0" t="n">
        <v>8021696.23254091</v>
      </c>
      <c r="J71" s="166" t="n">
        <v>3457966.55143819</v>
      </c>
      <c r="K71" s="166" t="n">
        <v>3354227.55489504</v>
      </c>
      <c r="L71" s="0" t="n">
        <v>5404998.99743461</v>
      </c>
      <c r="M71" s="0" t="n">
        <v>5104019.84818677</v>
      </c>
      <c r="N71" s="0" t="n">
        <v>5429261.67838207</v>
      </c>
      <c r="O71" s="0" t="n">
        <v>5126824.11159356</v>
      </c>
      <c r="P71" s="0" t="n">
        <v>576327.758573032</v>
      </c>
      <c r="Q71" s="0" t="n">
        <v>559037.92581584</v>
      </c>
    </row>
    <row r="72" customFormat="false" ht="12.8" hidden="false" customHeight="false" outlineLevel="0" collapsed="false">
      <c r="A72" s="0" t="n">
        <v>119</v>
      </c>
      <c r="B72" s="0" t="n">
        <v>32090336.4777895</v>
      </c>
      <c r="C72" s="0" t="n">
        <v>30765543.0167512</v>
      </c>
      <c r="D72" s="0" t="n">
        <v>32232063.9415704</v>
      </c>
      <c r="E72" s="0" t="n">
        <v>30898741.5467226</v>
      </c>
      <c r="F72" s="0" t="n">
        <v>22886531.0508722</v>
      </c>
      <c r="G72" s="0" t="n">
        <v>7879011.965879</v>
      </c>
      <c r="H72" s="0" t="n">
        <v>23020206.357287</v>
      </c>
      <c r="I72" s="0" t="n">
        <v>7878535.1894356</v>
      </c>
      <c r="J72" s="166" t="n">
        <v>3568440.21618584</v>
      </c>
      <c r="K72" s="166" t="n">
        <v>3461387.00970026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32854874.2383244</v>
      </c>
      <c r="C73" s="0" t="n">
        <v>31496571.214521</v>
      </c>
      <c r="D73" s="0" t="n">
        <v>32999891.6157301</v>
      </c>
      <c r="E73" s="0" t="n">
        <v>31632876.9843141</v>
      </c>
      <c r="F73" s="0" t="n">
        <v>23337034.1937631</v>
      </c>
      <c r="G73" s="0" t="n">
        <v>8159537.02075785</v>
      </c>
      <c r="H73" s="0" t="n">
        <v>23473340.5109942</v>
      </c>
      <c r="I73" s="0" t="n">
        <v>8159536.47331989</v>
      </c>
      <c r="J73" s="166" t="n">
        <v>3724169.02222176</v>
      </c>
      <c r="K73" s="166" t="n">
        <v>3612443.95155511</v>
      </c>
      <c r="L73" s="0" t="n">
        <v>5475869.21385417</v>
      </c>
      <c r="M73" s="0" t="n">
        <v>5172364.85464869</v>
      </c>
      <c r="N73" s="0" t="n">
        <v>5500036.9035338</v>
      </c>
      <c r="O73" s="0" t="n">
        <v>5195083.27617408</v>
      </c>
      <c r="P73" s="0" t="n">
        <v>620694.83703696</v>
      </c>
      <c r="Q73" s="0" t="n">
        <v>602073.991925851</v>
      </c>
    </row>
    <row r="74" customFormat="false" ht="12.8" hidden="false" customHeight="false" outlineLevel="0" collapsed="false">
      <c r="A74" s="0" t="n">
        <v>121</v>
      </c>
      <c r="B74" s="0" t="n">
        <v>32277153.049776</v>
      </c>
      <c r="C74" s="0" t="n">
        <v>30942327.9911958</v>
      </c>
      <c r="D74" s="0" t="n">
        <v>32418980.9565204</v>
      </c>
      <c r="E74" s="0" t="n">
        <v>31075635.9300007</v>
      </c>
      <c r="F74" s="0" t="n">
        <v>22878843.6364088</v>
      </c>
      <c r="G74" s="0" t="n">
        <v>8063484.35478706</v>
      </c>
      <c r="H74" s="0" t="n">
        <v>23012152.1132289</v>
      </c>
      <c r="I74" s="0" t="n">
        <v>8063483.81677172</v>
      </c>
      <c r="J74" s="166" t="n">
        <v>3725729.19020306</v>
      </c>
      <c r="K74" s="166" t="n">
        <v>3613957.31449696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32962149.1668485</v>
      </c>
      <c r="C75" s="0" t="n">
        <v>31599067.0270374</v>
      </c>
      <c r="D75" s="0" t="n">
        <v>33105165.8051842</v>
      </c>
      <c r="E75" s="0" t="n">
        <v>31733492.7238234</v>
      </c>
      <c r="F75" s="0" t="n">
        <v>23332054.9502161</v>
      </c>
      <c r="G75" s="0" t="n">
        <v>8267012.07682128</v>
      </c>
      <c r="H75" s="0" t="n">
        <v>23466481.1969521</v>
      </c>
      <c r="I75" s="0" t="n">
        <v>8267011.52687124</v>
      </c>
      <c r="J75" s="166" t="n">
        <v>3925794.48897844</v>
      </c>
      <c r="K75" s="166" t="n">
        <v>3808020.65430909</v>
      </c>
      <c r="L75" s="0" t="n">
        <v>5493046.2686051</v>
      </c>
      <c r="M75" s="0" t="n">
        <v>5189150.96811074</v>
      </c>
      <c r="N75" s="0" t="n">
        <v>5516880.61200687</v>
      </c>
      <c r="O75" s="0" t="n">
        <v>5211556.09344911</v>
      </c>
      <c r="P75" s="0" t="n">
        <v>654299.081496408</v>
      </c>
      <c r="Q75" s="0" t="n">
        <v>634670.109051515</v>
      </c>
    </row>
    <row r="76" customFormat="false" ht="12.8" hidden="false" customHeight="false" outlineLevel="0" collapsed="false">
      <c r="A76" s="0" t="n">
        <v>123</v>
      </c>
      <c r="B76" s="0" t="n">
        <v>32543706.71052</v>
      </c>
      <c r="C76" s="0" t="n">
        <v>31197871.3607337</v>
      </c>
      <c r="D76" s="0" t="n">
        <v>32684132.5802987</v>
      </c>
      <c r="E76" s="0" t="n">
        <v>31329861.9041517</v>
      </c>
      <c r="F76" s="0" t="n">
        <v>23015075.2096164</v>
      </c>
      <c r="G76" s="0" t="n">
        <v>8182796.15111724</v>
      </c>
      <c r="H76" s="0" t="n">
        <v>23147066.2939453</v>
      </c>
      <c r="I76" s="0" t="n">
        <v>8182795.61020633</v>
      </c>
      <c r="J76" s="166" t="n">
        <v>3928201.18935355</v>
      </c>
      <c r="K76" s="166" t="n">
        <v>3810355.15367294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33246198.7366753</v>
      </c>
      <c r="C77" s="0" t="n">
        <v>31871618.0342024</v>
      </c>
      <c r="D77" s="0" t="n">
        <v>33387868.6669767</v>
      </c>
      <c r="E77" s="0" t="n">
        <v>32004777.9385333</v>
      </c>
      <c r="F77" s="0" t="n">
        <v>23514675.6716966</v>
      </c>
      <c r="G77" s="0" t="n">
        <v>8356942.36250578</v>
      </c>
      <c r="H77" s="0" t="n">
        <v>23647836.1281499</v>
      </c>
      <c r="I77" s="0" t="n">
        <v>8356941.81038338</v>
      </c>
      <c r="J77" s="166" t="n">
        <v>4061397.0486859</v>
      </c>
      <c r="K77" s="166" t="n">
        <v>3939555.13722532</v>
      </c>
      <c r="L77" s="0" t="n">
        <v>5540264.41743058</v>
      </c>
      <c r="M77" s="0" t="n">
        <v>5234271.01353503</v>
      </c>
      <c r="N77" s="0" t="n">
        <v>5563874.32954599</v>
      </c>
      <c r="O77" s="0" t="n">
        <v>5256466.38210997</v>
      </c>
      <c r="P77" s="0" t="n">
        <v>676899.508114317</v>
      </c>
      <c r="Q77" s="0" t="n">
        <v>656592.522870887</v>
      </c>
    </row>
    <row r="78" customFormat="false" ht="12.8" hidden="false" customHeight="false" outlineLevel="0" collapsed="false">
      <c r="A78" s="0" t="n">
        <v>125</v>
      </c>
      <c r="B78" s="0" t="n">
        <v>32783680.7361146</v>
      </c>
      <c r="C78" s="0" t="n">
        <v>31428388.0660013</v>
      </c>
      <c r="D78" s="0" t="n">
        <v>32922363.375773</v>
      </c>
      <c r="E78" s="0" t="n">
        <v>31558740.0863265</v>
      </c>
      <c r="F78" s="0" t="n">
        <v>23162397.9891476</v>
      </c>
      <c r="G78" s="0" t="n">
        <v>8265990.07685376</v>
      </c>
      <c r="H78" s="0" t="n">
        <v>23292750.5520918</v>
      </c>
      <c r="I78" s="0" t="n">
        <v>8265989.53423462</v>
      </c>
      <c r="J78" s="166" t="n">
        <v>4065827.61039897</v>
      </c>
      <c r="K78" s="166" t="n">
        <v>3943852.782087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33734736.734109</v>
      </c>
      <c r="C79" s="0" t="n">
        <v>32340434.6038246</v>
      </c>
      <c r="D79" s="0" t="n">
        <v>33876452.7011014</v>
      </c>
      <c r="E79" s="0" t="n">
        <v>32473638.0184506</v>
      </c>
      <c r="F79" s="0" t="n">
        <v>23884546.6984084</v>
      </c>
      <c r="G79" s="0" t="n">
        <v>8455887.9054162</v>
      </c>
      <c r="H79" s="0" t="n">
        <v>24017750.575904</v>
      </c>
      <c r="I79" s="0" t="n">
        <v>8455887.44254657</v>
      </c>
      <c r="J79" s="166" t="n">
        <v>4255933.87434294</v>
      </c>
      <c r="K79" s="166" t="n">
        <v>4128255.85811266</v>
      </c>
      <c r="L79" s="0" t="n">
        <v>5622273.76260155</v>
      </c>
      <c r="M79" s="0" t="n">
        <v>5312626.72200018</v>
      </c>
      <c r="N79" s="0" t="n">
        <v>5645891.38930829</v>
      </c>
      <c r="O79" s="0" t="n">
        <v>5334829.39446272</v>
      </c>
      <c r="P79" s="0" t="n">
        <v>709322.312390491</v>
      </c>
      <c r="Q79" s="0" t="n">
        <v>688042.643018776</v>
      </c>
    </row>
    <row r="80" customFormat="false" ht="12.8" hidden="false" customHeight="false" outlineLevel="0" collapsed="false">
      <c r="A80" s="0" t="n">
        <v>127</v>
      </c>
      <c r="B80" s="0" t="n">
        <v>33149251.6233694</v>
      </c>
      <c r="C80" s="0" t="n">
        <v>31778579.3797849</v>
      </c>
      <c r="D80" s="0" t="n">
        <v>33288842.7361535</v>
      </c>
      <c r="E80" s="0" t="n">
        <v>31909783.538061</v>
      </c>
      <c r="F80" s="0" t="n">
        <v>23448220.4283126</v>
      </c>
      <c r="G80" s="0" t="n">
        <v>8330358.95147222</v>
      </c>
      <c r="H80" s="0" t="n">
        <v>23579425.0415878</v>
      </c>
      <c r="I80" s="0" t="n">
        <v>8330358.49647325</v>
      </c>
      <c r="J80" s="166" t="n">
        <v>4246582.39090196</v>
      </c>
      <c r="K80" s="166" t="n">
        <v>4119184.9191749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33947549.7957864</v>
      </c>
      <c r="C81" s="0" t="n">
        <v>32544657.2823903</v>
      </c>
      <c r="D81" s="0" t="n">
        <v>34089800.3445284</v>
      </c>
      <c r="E81" s="0" t="n">
        <v>32678361.7062108</v>
      </c>
      <c r="F81" s="0" t="n">
        <v>23957928.1379038</v>
      </c>
      <c r="G81" s="0" t="n">
        <v>8586729.1444865</v>
      </c>
      <c r="H81" s="0" t="n">
        <v>24091633.0271112</v>
      </c>
      <c r="I81" s="0" t="n">
        <v>8586728.67909958</v>
      </c>
      <c r="J81" s="166" t="n">
        <v>4439210.00233734</v>
      </c>
      <c r="K81" s="166" t="n">
        <v>4306033.70226722</v>
      </c>
      <c r="L81" s="0" t="n">
        <v>5657506.92884879</v>
      </c>
      <c r="M81" s="0" t="n">
        <v>5346755.51428018</v>
      </c>
      <c r="N81" s="0" t="n">
        <v>5681213.38697299</v>
      </c>
      <c r="O81" s="0" t="n">
        <v>5369042.19239056</v>
      </c>
      <c r="P81" s="0" t="n">
        <v>739868.33372289</v>
      </c>
      <c r="Q81" s="0" t="n">
        <v>717672.283711203</v>
      </c>
    </row>
    <row r="82" customFormat="false" ht="12.8" hidden="false" customHeight="false" outlineLevel="0" collapsed="false">
      <c r="A82" s="0" t="n">
        <v>129</v>
      </c>
      <c r="B82" s="0" t="n">
        <v>33463620.1529419</v>
      </c>
      <c r="C82" s="0" t="n">
        <v>32081246.0459629</v>
      </c>
      <c r="D82" s="0" t="n">
        <v>33602823.2544033</v>
      </c>
      <c r="E82" s="0" t="n">
        <v>32212084.4699616</v>
      </c>
      <c r="F82" s="0" t="n">
        <v>23604791.3613624</v>
      </c>
      <c r="G82" s="0" t="n">
        <v>8476454.6846005</v>
      </c>
      <c r="H82" s="0" t="n">
        <v>23735630.2429493</v>
      </c>
      <c r="I82" s="0" t="n">
        <v>8476454.22701227</v>
      </c>
      <c r="J82" s="166" t="n">
        <v>4449058.41904936</v>
      </c>
      <c r="K82" s="166" t="n">
        <v>4315586.66647788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34246180.7896271</v>
      </c>
      <c r="C83" s="0" t="n">
        <v>32830335.0416192</v>
      </c>
      <c r="D83" s="0" t="n">
        <v>34387677.0814869</v>
      </c>
      <c r="E83" s="0" t="n">
        <v>32963328.7904727</v>
      </c>
      <c r="F83" s="0" t="n">
        <v>24143057.3071913</v>
      </c>
      <c r="G83" s="0" t="n">
        <v>8687277.73442795</v>
      </c>
      <c r="H83" s="0" t="n">
        <v>24276051.5374427</v>
      </c>
      <c r="I83" s="0" t="n">
        <v>8687277.25302996</v>
      </c>
      <c r="J83" s="166" t="n">
        <v>4613896.60614064</v>
      </c>
      <c r="K83" s="166" t="n">
        <v>4475479.70795642</v>
      </c>
      <c r="L83" s="0" t="n">
        <v>5706391.05498119</v>
      </c>
      <c r="M83" s="0" t="n">
        <v>5393195.56481108</v>
      </c>
      <c r="N83" s="0" t="n">
        <v>5729971.50690556</v>
      </c>
      <c r="O83" s="0" t="n">
        <v>5415363.80844861</v>
      </c>
      <c r="P83" s="0" t="n">
        <v>768982.767690106</v>
      </c>
      <c r="Q83" s="0" t="n">
        <v>745913.284659403</v>
      </c>
    </row>
    <row r="84" customFormat="false" ht="12.8" hidden="false" customHeight="false" outlineLevel="0" collapsed="false">
      <c r="A84" s="0" t="n">
        <v>131</v>
      </c>
      <c r="B84" s="0" t="n">
        <v>33788695.4172701</v>
      </c>
      <c r="C84" s="0" t="n">
        <v>32391762.5290966</v>
      </c>
      <c r="D84" s="0" t="n">
        <v>33927056.616272</v>
      </c>
      <c r="E84" s="0" t="n">
        <v>32521809.8347624</v>
      </c>
      <c r="F84" s="0" t="n">
        <v>23792329.7493613</v>
      </c>
      <c r="G84" s="0" t="n">
        <v>8599432.77973532</v>
      </c>
      <c r="H84" s="0" t="n">
        <v>23922377.5282393</v>
      </c>
      <c r="I84" s="0" t="n">
        <v>8599432.30652304</v>
      </c>
      <c r="J84" s="166" t="n">
        <v>4623256.04088737</v>
      </c>
      <c r="K84" s="166" t="n">
        <v>4484558.35966075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34510259.3401123</v>
      </c>
      <c r="C85" s="0" t="n">
        <v>33084237.610709</v>
      </c>
      <c r="D85" s="0" t="n">
        <v>34646405.0934923</v>
      </c>
      <c r="E85" s="0" t="n">
        <v>33212202.8420014</v>
      </c>
      <c r="F85" s="0" t="n">
        <v>24277405.0889309</v>
      </c>
      <c r="G85" s="0" t="n">
        <v>8806832.52177808</v>
      </c>
      <c r="H85" s="0" t="n">
        <v>24405370.8035522</v>
      </c>
      <c r="I85" s="0" t="n">
        <v>8806832.03844921</v>
      </c>
      <c r="J85" s="166" t="n">
        <v>4827528.80256419</v>
      </c>
      <c r="K85" s="166" t="n">
        <v>4682702.93848726</v>
      </c>
      <c r="L85" s="0" t="n">
        <v>5750732.34019472</v>
      </c>
      <c r="M85" s="0" t="n">
        <v>5436175.53947155</v>
      </c>
      <c r="N85" s="0" t="n">
        <v>5773421.21099126</v>
      </c>
      <c r="O85" s="0" t="n">
        <v>5457506.41195246</v>
      </c>
      <c r="P85" s="0" t="n">
        <v>804588.133760699</v>
      </c>
      <c r="Q85" s="0" t="n">
        <v>780450.489747878</v>
      </c>
    </row>
    <row r="86" customFormat="false" ht="12.8" hidden="false" customHeight="false" outlineLevel="0" collapsed="false">
      <c r="A86" s="0" t="n">
        <v>133</v>
      </c>
      <c r="B86" s="0" t="n">
        <v>34064932.9491709</v>
      </c>
      <c r="C86" s="0" t="n">
        <v>32659224.4020828</v>
      </c>
      <c r="D86" s="0" t="n">
        <v>34197073.2320337</v>
      </c>
      <c r="E86" s="0" t="n">
        <v>32783425.2749283</v>
      </c>
      <c r="F86" s="0" t="n">
        <v>23964527.0805993</v>
      </c>
      <c r="G86" s="0" t="n">
        <v>8694697.32148353</v>
      </c>
      <c r="H86" s="0" t="n">
        <v>24088728.440495</v>
      </c>
      <c r="I86" s="0" t="n">
        <v>8694696.83443329</v>
      </c>
      <c r="J86" s="166" t="n">
        <v>4912238.21494055</v>
      </c>
      <c r="K86" s="166" t="n">
        <v>4764871.06849233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34787541.6776485</v>
      </c>
      <c r="C87" s="0" t="n">
        <v>33353076.3331126</v>
      </c>
      <c r="D87" s="0" t="n">
        <v>34921919.0012388</v>
      </c>
      <c r="E87" s="0" t="n">
        <v>33479379.8147919</v>
      </c>
      <c r="F87" s="0" t="n">
        <v>24503665.9950158</v>
      </c>
      <c r="G87" s="0" t="n">
        <v>8849410.3380967</v>
      </c>
      <c r="H87" s="0" t="n">
        <v>24629969.9730252</v>
      </c>
      <c r="I87" s="0" t="n">
        <v>8849409.84176671</v>
      </c>
      <c r="J87" s="166" t="n">
        <v>5057922.94482135</v>
      </c>
      <c r="K87" s="166" t="n">
        <v>4906185.25647671</v>
      </c>
      <c r="L87" s="0" t="n">
        <v>5795199.5689572</v>
      </c>
      <c r="M87" s="0" t="n">
        <v>5478759.41273828</v>
      </c>
      <c r="N87" s="0" t="n">
        <v>5817593.80329751</v>
      </c>
      <c r="O87" s="0" t="n">
        <v>5499813.33199391</v>
      </c>
      <c r="P87" s="0" t="n">
        <v>842987.157470224</v>
      </c>
      <c r="Q87" s="0" t="n">
        <v>817697.542746118</v>
      </c>
    </row>
    <row r="88" customFormat="false" ht="12.8" hidden="false" customHeight="false" outlineLevel="0" collapsed="false">
      <c r="A88" s="0" t="n">
        <v>135</v>
      </c>
      <c r="B88" s="0" t="n">
        <v>34255329.3338547</v>
      </c>
      <c r="C88" s="0" t="n">
        <v>32843695.4234848</v>
      </c>
      <c r="D88" s="0" t="n">
        <v>34385785.7556964</v>
      </c>
      <c r="E88" s="0" t="n">
        <v>32966314.1910229</v>
      </c>
      <c r="F88" s="0" t="n">
        <v>24144305.4558248</v>
      </c>
      <c r="G88" s="0" t="n">
        <v>8699389.96765994</v>
      </c>
      <c r="H88" s="0" t="n">
        <v>24266924.7112534</v>
      </c>
      <c r="I88" s="0" t="n">
        <v>8699389.47976957</v>
      </c>
      <c r="J88" s="166" t="n">
        <v>5043729.65246187</v>
      </c>
      <c r="K88" s="166" t="n">
        <v>4892417.76288802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35037492.0120019</v>
      </c>
      <c r="C89" s="0" t="n">
        <v>33593179.7609428</v>
      </c>
      <c r="D89" s="0" t="n">
        <v>35169758.6810357</v>
      </c>
      <c r="E89" s="0" t="n">
        <v>33717499.7605192</v>
      </c>
      <c r="F89" s="0" t="n">
        <v>24700758.5340534</v>
      </c>
      <c r="G89" s="0" t="n">
        <v>8892421.2268894</v>
      </c>
      <c r="H89" s="0" t="n">
        <v>24825079.035685</v>
      </c>
      <c r="I89" s="0" t="n">
        <v>8892420.72483412</v>
      </c>
      <c r="J89" s="166" t="n">
        <v>5218329.63094704</v>
      </c>
      <c r="K89" s="166" t="n">
        <v>5061779.74201862</v>
      </c>
      <c r="L89" s="0" t="n">
        <v>5836324.48553406</v>
      </c>
      <c r="M89" s="0" t="n">
        <v>5518088.38645591</v>
      </c>
      <c r="N89" s="0" t="n">
        <v>5858367.03865043</v>
      </c>
      <c r="O89" s="0" t="n">
        <v>5538812.25360013</v>
      </c>
      <c r="P89" s="0" t="n">
        <v>869721.605157839</v>
      </c>
      <c r="Q89" s="0" t="n">
        <v>843629.957003104</v>
      </c>
    </row>
    <row r="90" customFormat="false" ht="12.8" hidden="false" customHeight="false" outlineLevel="0" collapsed="false">
      <c r="A90" s="0" t="n">
        <v>137</v>
      </c>
      <c r="B90" s="0" t="n">
        <v>34442841.8040837</v>
      </c>
      <c r="C90" s="0" t="n">
        <v>33024813.5980768</v>
      </c>
      <c r="D90" s="0" t="n">
        <v>34571971.7645079</v>
      </c>
      <c r="E90" s="0" t="n">
        <v>33146185.2752027</v>
      </c>
      <c r="F90" s="0" t="n">
        <v>24290960.2697226</v>
      </c>
      <c r="G90" s="0" t="n">
        <v>8733853.32835421</v>
      </c>
      <c r="H90" s="0" t="n">
        <v>24412332.4402623</v>
      </c>
      <c r="I90" s="0" t="n">
        <v>8733852.83494042</v>
      </c>
      <c r="J90" s="166" t="n">
        <v>5206035.04335707</v>
      </c>
      <c r="K90" s="166" t="n">
        <v>5049853.99205636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35241433.7816003</v>
      </c>
      <c r="C91" s="0" t="n">
        <v>33789798.7880139</v>
      </c>
      <c r="D91" s="0" t="n">
        <v>35372062.0122767</v>
      </c>
      <c r="E91" s="0" t="n">
        <v>33912581.4240427</v>
      </c>
      <c r="F91" s="0" t="n">
        <v>24873581.4302942</v>
      </c>
      <c r="G91" s="0" t="n">
        <v>8916217.35771972</v>
      </c>
      <c r="H91" s="0" t="n">
        <v>24996364.5763795</v>
      </c>
      <c r="I91" s="0" t="n">
        <v>8916216.8476632</v>
      </c>
      <c r="J91" s="166" t="n">
        <v>5431856.28496517</v>
      </c>
      <c r="K91" s="166" t="n">
        <v>5268900.59641621</v>
      </c>
      <c r="L91" s="0" t="n">
        <v>5871537.05580411</v>
      </c>
      <c r="M91" s="0" t="n">
        <v>5552464.26607418</v>
      </c>
      <c r="N91" s="0" t="n">
        <v>5893307.02673121</v>
      </c>
      <c r="O91" s="0" t="n">
        <v>5572931.9545744</v>
      </c>
      <c r="P91" s="0" t="n">
        <v>905309.380827528</v>
      </c>
      <c r="Q91" s="0" t="n">
        <v>878150.099402702</v>
      </c>
    </row>
    <row r="92" customFormat="false" ht="12.8" hidden="false" customHeight="false" outlineLevel="0" collapsed="false">
      <c r="A92" s="0" t="n">
        <v>139</v>
      </c>
      <c r="B92" s="0" t="n">
        <v>34796460.1857776</v>
      </c>
      <c r="C92" s="0" t="n">
        <v>33364472.6865882</v>
      </c>
      <c r="D92" s="0" t="n">
        <v>34924402.2491455</v>
      </c>
      <c r="E92" s="0" t="n">
        <v>33484730.4596928</v>
      </c>
      <c r="F92" s="0" t="n">
        <v>24573109.5089408</v>
      </c>
      <c r="G92" s="0" t="n">
        <v>8791363.17764746</v>
      </c>
      <c r="H92" s="0" t="n">
        <v>24693367.8301858</v>
      </c>
      <c r="I92" s="0" t="n">
        <v>8791362.62950694</v>
      </c>
      <c r="J92" s="166" t="n">
        <v>5429547.36704692</v>
      </c>
      <c r="K92" s="166" t="n">
        <v>5266660.94603551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35667852.8124454</v>
      </c>
      <c r="C93" s="0" t="n">
        <v>34200906.6323098</v>
      </c>
      <c r="D93" s="0" t="n">
        <v>35796743.2911639</v>
      </c>
      <c r="E93" s="0" t="n">
        <v>34322055.7477313</v>
      </c>
      <c r="F93" s="0" t="n">
        <v>25234044.3879599</v>
      </c>
      <c r="G93" s="0" t="n">
        <v>8966862.24434984</v>
      </c>
      <c r="H93" s="0" t="n">
        <v>25355194.063387</v>
      </c>
      <c r="I93" s="0" t="n">
        <v>8966861.68434429</v>
      </c>
      <c r="J93" s="166" t="n">
        <v>5629689.45031268</v>
      </c>
      <c r="K93" s="166" t="n">
        <v>5460798.7668033</v>
      </c>
      <c r="L93" s="0" t="n">
        <v>5943792.84193197</v>
      </c>
      <c r="M93" s="0" t="n">
        <v>5621929.44769152</v>
      </c>
      <c r="N93" s="0" t="n">
        <v>5965273.18154572</v>
      </c>
      <c r="O93" s="0" t="n">
        <v>5642124.92924811</v>
      </c>
      <c r="P93" s="0" t="n">
        <v>938281.575052113</v>
      </c>
      <c r="Q93" s="0" t="n">
        <v>910133.12780055</v>
      </c>
    </row>
    <row r="94" customFormat="false" ht="12.8" hidden="false" customHeight="false" outlineLevel="0" collapsed="false">
      <c r="A94" s="0" t="n">
        <v>141</v>
      </c>
      <c r="B94" s="0" t="n">
        <v>34999002.2413046</v>
      </c>
      <c r="C94" s="0" t="n">
        <v>33561065.8214654</v>
      </c>
      <c r="D94" s="0" t="n">
        <v>35124476.1082376</v>
      </c>
      <c r="E94" s="0" t="n">
        <v>33679005.2909359</v>
      </c>
      <c r="F94" s="0" t="n">
        <v>24765009.5396173</v>
      </c>
      <c r="G94" s="0" t="n">
        <v>8796056.28184806</v>
      </c>
      <c r="H94" s="0" t="n">
        <v>24882949.5369394</v>
      </c>
      <c r="I94" s="0" t="n">
        <v>8796055.75399657</v>
      </c>
      <c r="J94" s="166" t="n">
        <v>5551663.92420637</v>
      </c>
      <c r="K94" s="166" t="n">
        <v>5385114.00648018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35774832.8518517</v>
      </c>
      <c r="C95" s="0" t="n">
        <v>34304934.3527684</v>
      </c>
      <c r="D95" s="0" t="n">
        <v>35902190.9810126</v>
      </c>
      <c r="E95" s="0" t="n">
        <v>34424644.944808</v>
      </c>
      <c r="F95" s="0" t="n">
        <v>25300729.5322042</v>
      </c>
      <c r="G95" s="0" t="n">
        <v>9004204.82056419</v>
      </c>
      <c r="H95" s="0" t="n">
        <v>25420440.662512</v>
      </c>
      <c r="I95" s="0" t="n">
        <v>9004204.28229604</v>
      </c>
      <c r="J95" s="166" t="n">
        <v>5730544.66876888</v>
      </c>
      <c r="K95" s="166" t="n">
        <v>5558628.32870581</v>
      </c>
      <c r="L95" s="0" t="n">
        <v>5961160.58262879</v>
      </c>
      <c r="M95" s="0" t="n">
        <v>5638667.00518203</v>
      </c>
      <c r="N95" s="0" t="n">
        <v>5982385.86490532</v>
      </c>
      <c r="O95" s="0" t="n">
        <v>5658622.74148806</v>
      </c>
      <c r="P95" s="0" t="n">
        <v>955090.778128146</v>
      </c>
      <c r="Q95" s="0" t="n">
        <v>926438.054784302</v>
      </c>
    </row>
    <row r="96" customFormat="false" ht="12.8" hidden="false" customHeight="false" outlineLevel="0" collapsed="false">
      <c r="A96" s="0" t="n">
        <v>143</v>
      </c>
      <c r="B96" s="0" t="n">
        <v>35323969.7342521</v>
      </c>
      <c r="C96" s="0" t="n">
        <v>33873207.4341644</v>
      </c>
      <c r="D96" s="0" t="n">
        <v>35448012.9586205</v>
      </c>
      <c r="E96" s="0" t="n">
        <v>33989801.849592</v>
      </c>
      <c r="F96" s="0" t="n">
        <v>24984134.6849613</v>
      </c>
      <c r="G96" s="0" t="n">
        <v>8889072.74920311</v>
      </c>
      <c r="H96" s="0" t="n">
        <v>25100729.6295043</v>
      </c>
      <c r="I96" s="0" t="n">
        <v>8889072.22008771</v>
      </c>
      <c r="J96" s="166" t="n">
        <v>5716863.3735468</v>
      </c>
      <c r="K96" s="166" t="n">
        <v>5545357.4723404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36218313.0178893</v>
      </c>
      <c r="C97" s="0" t="n">
        <v>34731214.2285174</v>
      </c>
      <c r="D97" s="0" t="n">
        <v>36344583.5462049</v>
      </c>
      <c r="E97" s="0" t="n">
        <v>34849902.2522155</v>
      </c>
      <c r="F97" s="0" t="n">
        <v>25626129.2638135</v>
      </c>
      <c r="G97" s="0" t="n">
        <v>9105084.96470396</v>
      </c>
      <c r="H97" s="0" t="n">
        <v>25744817.8276364</v>
      </c>
      <c r="I97" s="0" t="n">
        <v>9105084.4245791</v>
      </c>
      <c r="J97" s="166" t="n">
        <v>5869221.78198579</v>
      </c>
      <c r="K97" s="166" t="n">
        <v>5693145.12852622</v>
      </c>
      <c r="L97" s="0" t="n">
        <v>6035182.87189518</v>
      </c>
      <c r="M97" s="0" t="n">
        <v>5709079.07519297</v>
      </c>
      <c r="N97" s="0" t="n">
        <v>6056226.84772816</v>
      </c>
      <c r="O97" s="0" t="n">
        <v>5728865.56352551</v>
      </c>
      <c r="P97" s="0" t="n">
        <v>978203.630330966</v>
      </c>
      <c r="Q97" s="0" t="n">
        <v>948857.521421037</v>
      </c>
    </row>
    <row r="98" customFormat="false" ht="12.8" hidden="false" customHeight="false" outlineLevel="0" collapsed="false">
      <c r="A98" s="0" t="n">
        <v>145</v>
      </c>
      <c r="B98" s="0" t="n">
        <v>35823030.336024</v>
      </c>
      <c r="C98" s="0" t="n">
        <v>34352998.6091844</v>
      </c>
      <c r="D98" s="0" t="n">
        <v>35946343.7279779</v>
      </c>
      <c r="E98" s="0" t="n">
        <v>34468907.0326732</v>
      </c>
      <c r="F98" s="0" t="n">
        <v>25405007.7610285</v>
      </c>
      <c r="G98" s="0" t="n">
        <v>8947990.84815585</v>
      </c>
      <c r="H98" s="0" t="n">
        <v>25520916.5899672</v>
      </c>
      <c r="I98" s="0" t="n">
        <v>8947990.44270602</v>
      </c>
      <c r="J98" s="166" t="n">
        <v>5865808.45697835</v>
      </c>
      <c r="K98" s="166" t="n">
        <v>5689834.203269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36753219.7173605</v>
      </c>
      <c r="C99" s="0" t="n">
        <v>35245758.6945469</v>
      </c>
      <c r="D99" s="0" t="n">
        <v>36878215.1427954</v>
      </c>
      <c r="E99" s="0" t="n">
        <v>35363247.9276082</v>
      </c>
      <c r="F99" s="0" t="n">
        <v>26129575.2964034</v>
      </c>
      <c r="G99" s="0" t="n">
        <v>9116183.39814343</v>
      </c>
      <c r="H99" s="0" t="n">
        <v>26247064.9235955</v>
      </c>
      <c r="I99" s="0" t="n">
        <v>9116183.00401272</v>
      </c>
      <c r="J99" s="166" t="n">
        <v>6090865.57705004</v>
      </c>
      <c r="K99" s="166" t="n">
        <v>5908139.60973854</v>
      </c>
      <c r="L99" s="0" t="n">
        <v>6124383.69674714</v>
      </c>
      <c r="M99" s="0" t="n">
        <v>5793773.70459935</v>
      </c>
      <c r="N99" s="0" t="n">
        <v>6145215.12104879</v>
      </c>
      <c r="O99" s="0" t="n">
        <v>5813359.15894947</v>
      </c>
      <c r="P99" s="0" t="n">
        <v>1015144.26284167</v>
      </c>
      <c r="Q99" s="0" t="n">
        <v>984689.934956423</v>
      </c>
    </row>
    <row r="100" customFormat="false" ht="12.8" hidden="false" customHeight="false" outlineLevel="0" collapsed="false">
      <c r="A100" s="0" t="n">
        <v>147</v>
      </c>
      <c r="B100" s="0" t="n">
        <v>36310183.2573266</v>
      </c>
      <c r="C100" s="0" t="n">
        <v>34820382.8140696</v>
      </c>
      <c r="D100" s="0" t="n">
        <v>36431062.851244</v>
      </c>
      <c r="E100" s="0" t="n">
        <v>34934003.2627004</v>
      </c>
      <c r="F100" s="0" t="n">
        <v>25772687.3558322</v>
      </c>
      <c r="G100" s="0" t="n">
        <v>9047695.45823741</v>
      </c>
      <c r="H100" s="0" t="n">
        <v>25886308.1918919</v>
      </c>
      <c r="I100" s="0" t="n">
        <v>9047695.07080851</v>
      </c>
      <c r="J100" s="166" t="n">
        <v>6145962.89108807</v>
      </c>
      <c r="K100" s="166" t="n">
        <v>5961584.00435542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37217572.1192066</v>
      </c>
      <c r="C101" s="0" t="n">
        <v>35690729.1547781</v>
      </c>
      <c r="D101" s="0" t="n">
        <v>37339961.7507801</v>
      </c>
      <c r="E101" s="0" t="n">
        <v>35805761.8297644</v>
      </c>
      <c r="F101" s="0" t="n">
        <v>26402481.2750783</v>
      </c>
      <c r="G101" s="0" t="n">
        <v>9288247.87969983</v>
      </c>
      <c r="H101" s="0" t="n">
        <v>26517514.3374735</v>
      </c>
      <c r="I101" s="0" t="n">
        <v>9288247.49229095</v>
      </c>
      <c r="J101" s="166" t="n">
        <v>6428345.76840002</v>
      </c>
      <c r="K101" s="166" t="n">
        <v>6235495.39534802</v>
      </c>
      <c r="L101" s="0" t="n">
        <v>6200540.00075604</v>
      </c>
      <c r="M101" s="0" t="n">
        <v>5866396.29261095</v>
      </c>
      <c r="N101" s="0" t="n">
        <v>6220935.86511532</v>
      </c>
      <c r="O101" s="0" t="n">
        <v>5885571.07208935</v>
      </c>
      <c r="P101" s="0" t="n">
        <v>1071390.9614</v>
      </c>
      <c r="Q101" s="0" t="n">
        <v>1039249.232558</v>
      </c>
    </row>
    <row r="102" customFormat="false" ht="12.8" hidden="false" customHeight="false" outlineLevel="0" collapsed="false">
      <c r="A102" s="0" t="n">
        <v>149</v>
      </c>
      <c r="B102" s="0" t="n">
        <v>36686275.3877173</v>
      </c>
      <c r="C102" s="0" t="n">
        <v>35181748.8685605</v>
      </c>
      <c r="D102" s="0" t="n">
        <v>36806112.1759668</v>
      </c>
      <c r="E102" s="0" t="n">
        <v>35294382.1579907</v>
      </c>
      <c r="F102" s="0" t="n">
        <v>26111724.7335867</v>
      </c>
      <c r="G102" s="0" t="n">
        <v>9070024.13497376</v>
      </c>
      <c r="H102" s="0" t="n">
        <v>26224358.4256781</v>
      </c>
      <c r="I102" s="0" t="n">
        <v>9070023.73231257</v>
      </c>
      <c r="J102" s="166" t="n">
        <v>6407410.09232954</v>
      </c>
      <c r="K102" s="166" t="n">
        <v>6215187.78955965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37348629.6461733</v>
      </c>
      <c r="C103" s="0" t="n">
        <v>35817914.0306678</v>
      </c>
      <c r="D103" s="0" t="n">
        <v>37467414.7712463</v>
      </c>
      <c r="E103" s="0" t="n">
        <v>35929558.2868256</v>
      </c>
      <c r="F103" s="0" t="n">
        <v>26569998.7219182</v>
      </c>
      <c r="G103" s="0" t="n">
        <v>9247915.30874959</v>
      </c>
      <c r="H103" s="0" t="n">
        <v>26681643.3878149</v>
      </c>
      <c r="I103" s="0" t="n">
        <v>9247914.89901067</v>
      </c>
      <c r="J103" s="166" t="n">
        <v>6563951.49137135</v>
      </c>
      <c r="K103" s="166" t="n">
        <v>6367032.9466302</v>
      </c>
      <c r="L103" s="0" t="n">
        <v>6222791.80872549</v>
      </c>
      <c r="M103" s="0" t="n">
        <v>5888092.45482768</v>
      </c>
      <c r="N103" s="0" t="n">
        <v>6242586.88960453</v>
      </c>
      <c r="O103" s="0" t="n">
        <v>5906702.54422798</v>
      </c>
      <c r="P103" s="0" t="n">
        <v>1093991.91522856</v>
      </c>
      <c r="Q103" s="0" t="n">
        <v>1061172.1577717</v>
      </c>
    </row>
    <row r="104" customFormat="false" ht="12.8" hidden="false" customHeight="false" outlineLevel="0" collapsed="false">
      <c r="A104" s="0" t="n">
        <v>151</v>
      </c>
      <c r="B104" s="0" t="n">
        <v>36843080.5225459</v>
      </c>
      <c r="C104" s="0" t="n">
        <v>35335168.3190504</v>
      </c>
      <c r="D104" s="0" t="n">
        <v>36957756.7514925</v>
      </c>
      <c r="E104" s="0" t="n">
        <v>35442950.4830615</v>
      </c>
      <c r="F104" s="0" t="n">
        <v>26291772.8883459</v>
      </c>
      <c r="G104" s="0" t="n">
        <v>9043395.43070455</v>
      </c>
      <c r="H104" s="0" t="n">
        <v>26399555.4551286</v>
      </c>
      <c r="I104" s="0" t="n">
        <v>9043395.02793285</v>
      </c>
      <c r="J104" s="166" t="n">
        <v>6581771.59560107</v>
      </c>
      <c r="K104" s="166" t="n">
        <v>6384318.44773304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37814291.8706795</v>
      </c>
      <c r="C105" s="0" t="n">
        <v>36267542.4422096</v>
      </c>
      <c r="D105" s="0" t="n">
        <v>37930394.6675206</v>
      </c>
      <c r="E105" s="0" t="n">
        <v>36376665.2124954</v>
      </c>
      <c r="F105" s="0" t="n">
        <v>27052847.3143319</v>
      </c>
      <c r="G105" s="0" t="n">
        <v>9214695.12787772</v>
      </c>
      <c r="H105" s="0" t="n">
        <v>27161970.5049637</v>
      </c>
      <c r="I105" s="0" t="n">
        <v>9214694.70753166</v>
      </c>
      <c r="J105" s="166" t="n">
        <v>6806492.37173326</v>
      </c>
      <c r="K105" s="166" t="n">
        <v>6602297.60058126</v>
      </c>
      <c r="L105" s="0" t="n">
        <v>6300759.34436664</v>
      </c>
      <c r="M105" s="0" t="n">
        <v>5962697.45901325</v>
      </c>
      <c r="N105" s="0" t="n">
        <v>6320107.35328256</v>
      </c>
      <c r="O105" s="0" t="n">
        <v>5980887.4510894</v>
      </c>
      <c r="P105" s="0" t="n">
        <v>1134415.39528888</v>
      </c>
      <c r="Q105" s="0" t="n">
        <v>1100382.93343021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selection pane="topLeft" activeCell="A105" activeCellId="0" sqref="A105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17840146.4200496</v>
      </c>
      <c r="C20" s="0" t="n">
        <v>17130311.9207055</v>
      </c>
      <c r="D20" s="0" t="n">
        <v>17915077.6973654</v>
      </c>
      <c r="E20" s="0" t="n">
        <v>17200747.3101926</v>
      </c>
      <c r="F20" s="0" t="n">
        <v>13914083.0047196</v>
      </c>
      <c r="G20" s="0" t="n">
        <v>3216228.91598585</v>
      </c>
      <c r="H20" s="0" t="n">
        <v>13984519.0668739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17644284.9595952</v>
      </c>
      <c r="C21" s="0" t="n">
        <v>16941047.4687455</v>
      </c>
      <c r="D21" s="0" t="n">
        <v>17719542.0514624</v>
      </c>
      <c r="E21" s="0" t="n">
        <v>17011789.1241135</v>
      </c>
      <c r="F21" s="0" t="n">
        <v>13759630.1156937</v>
      </c>
      <c r="G21" s="0" t="n">
        <v>3181417.3530518</v>
      </c>
      <c r="H21" s="0" t="n">
        <v>13830372.4315461</v>
      </c>
      <c r="I21" s="0" t="n">
        <v>3181416.69256741</v>
      </c>
      <c r="J21" s="0" t="n">
        <v>206664.82215155</v>
      </c>
      <c r="K21" s="0" t="n">
        <v>200464.877487003</v>
      </c>
      <c r="L21" s="0" t="n">
        <v>2944110.03769458</v>
      </c>
      <c r="M21" s="0" t="n">
        <v>2783332.33225676</v>
      </c>
      <c r="N21" s="0" t="n">
        <v>2956652.88439104</v>
      </c>
      <c r="O21" s="0" t="n">
        <v>2795122.60621688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18079960.7998513</v>
      </c>
      <c r="C22" s="0" t="n">
        <v>17358831.2178051</v>
      </c>
      <c r="D22" s="0" t="n">
        <v>18157289.3999274</v>
      </c>
      <c r="E22" s="0" t="n">
        <v>17431520.0908323</v>
      </c>
      <c r="F22" s="0" t="n">
        <v>14078661.7790952</v>
      </c>
      <c r="G22" s="0" t="n">
        <v>3280169.4387099</v>
      </c>
      <c r="H22" s="0" t="n">
        <v>14151351.3160456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18725599.1663957</v>
      </c>
      <c r="C23" s="0" t="n">
        <v>17988392.0695738</v>
      </c>
      <c r="D23" s="0" t="n">
        <v>18751754.832248</v>
      </c>
      <c r="E23" s="0" t="n">
        <v>18011676.735429</v>
      </c>
      <c r="F23" s="0" t="n">
        <v>14482821.7532519</v>
      </c>
      <c r="G23" s="0" t="n">
        <v>3505570.31632187</v>
      </c>
      <c r="H23" s="0" t="n">
        <v>14554423.2100879</v>
      </c>
      <c r="I23" s="0" t="n">
        <v>3457253.52534113</v>
      </c>
      <c r="J23" s="0" t="n">
        <v>273324.194523427</v>
      </c>
      <c r="K23" s="0" t="n">
        <v>265124.468687724</v>
      </c>
      <c r="L23" s="0" t="n">
        <v>3124095.03490185</v>
      </c>
      <c r="M23" s="0" t="n">
        <v>2948764.21954099</v>
      </c>
      <c r="N23" s="0" t="n">
        <v>3128327.36925841</v>
      </c>
      <c r="O23" s="0" t="n">
        <v>2952619.47880586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18652946.1662587</v>
      </c>
      <c r="C24" s="0" t="n">
        <v>17916374.622077</v>
      </c>
      <c r="D24" s="0" t="n">
        <v>18681628.2206411</v>
      </c>
      <c r="E24" s="0" t="n">
        <v>17942058.3789781</v>
      </c>
      <c r="F24" s="0" t="n">
        <v>14368596.364287</v>
      </c>
      <c r="G24" s="0" t="n">
        <v>3547778.25778995</v>
      </c>
      <c r="H24" s="0" t="n">
        <v>14441754.6545873</v>
      </c>
      <c r="I24" s="0" t="n">
        <v>3500303.72439076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18352937.2931898</v>
      </c>
      <c r="C25" s="0" t="n">
        <v>17625991.0024253</v>
      </c>
      <c r="D25" s="0" t="n">
        <v>18382134.143264</v>
      </c>
      <c r="E25" s="0" t="n">
        <v>17652185.9515924</v>
      </c>
      <c r="F25" s="0" t="n">
        <v>14064142.812192</v>
      </c>
      <c r="G25" s="0" t="n">
        <v>3561848.19023326</v>
      </c>
      <c r="H25" s="0" t="n">
        <v>14136812.7375109</v>
      </c>
      <c r="I25" s="0" t="n">
        <v>3515373.2140815</v>
      </c>
      <c r="J25" s="0" t="n">
        <v>304500.893219063</v>
      </c>
      <c r="K25" s="0" t="n">
        <v>295365.866422491</v>
      </c>
      <c r="L25" s="0" t="n">
        <v>3061475.64022836</v>
      </c>
      <c r="M25" s="0" t="n">
        <v>2889032.6590503</v>
      </c>
      <c r="N25" s="0" t="n">
        <v>3066220.86538111</v>
      </c>
      <c r="O25" s="0" t="n">
        <v>2893375.81459601</v>
      </c>
      <c r="P25" s="0" t="n">
        <v>50750.1488698438</v>
      </c>
      <c r="Q25" s="0" t="n">
        <v>49227.6444037485</v>
      </c>
    </row>
    <row r="26" customFormat="false" ht="12.8" hidden="false" customHeight="false" outlineLevel="0" collapsed="false">
      <c r="A26" s="0" t="n">
        <v>73</v>
      </c>
      <c r="B26" s="0" t="n">
        <v>18015799.3649368</v>
      </c>
      <c r="C26" s="0" t="n">
        <v>17299629.620816</v>
      </c>
      <c r="D26" s="0" t="n">
        <v>18044492.9921614</v>
      </c>
      <c r="E26" s="0" t="n">
        <v>17325385.1028204</v>
      </c>
      <c r="F26" s="0" t="n">
        <v>13727345.1615875</v>
      </c>
      <c r="G26" s="0" t="n">
        <v>3572284.45922843</v>
      </c>
      <c r="H26" s="0" t="n">
        <v>13798327.8627474</v>
      </c>
      <c r="I26" s="0" t="n">
        <v>3527057.24007299</v>
      </c>
      <c r="J26" s="0" t="n">
        <v>323896.704895771</v>
      </c>
      <c r="K26" s="0" t="n">
        <v>314179.803748898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18009104.7623947</v>
      </c>
      <c r="C27" s="0" t="n">
        <v>17291611.958209</v>
      </c>
      <c r="D27" s="0" t="n">
        <v>18039333.5315035</v>
      </c>
      <c r="E27" s="0" t="n">
        <v>17318839.0771743</v>
      </c>
      <c r="F27" s="0" t="n">
        <v>13661431.4072944</v>
      </c>
      <c r="G27" s="0" t="n">
        <v>3630180.55091463</v>
      </c>
      <c r="H27" s="0" t="n">
        <v>13732945.9503596</v>
      </c>
      <c r="I27" s="0" t="n">
        <v>3585893.12681468</v>
      </c>
      <c r="J27" s="0" t="n">
        <v>336301.235004635</v>
      </c>
      <c r="K27" s="0" t="n">
        <v>326212.197954496</v>
      </c>
      <c r="L27" s="0" t="n">
        <v>3004179.30769971</v>
      </c>
      <c r="M27" s="0" t="n">
        <v>2834480.74656966</v>
      </c>
      <c r="N27" s="0" t="n">
        <v>3009104.58864778</v>
      </c>
      <c r="O27" s="0" t="n">
        <v>2839000.98374</v>
      </c>
      <c r="P27" s="0" t="n">
        <v>56050.2058341059</v>
      </c>
      <c r="Q27" s="0" t="n">
        <v>54368.6996590827</v>
      </c>
    </row>
    <row r="28" customFormat="false" ht="12.8" hidden="false" customHeight="false" outlineLevel="0" collapsed="false">
      <c r="A28" s="0" t="n">
        <v>75</v>
      </c>
      <c r="B28" s="0" t="n">
        <v>16953125.1632346</v>
      </c>
      <c r="C28" s="0" t="n">
        <v>16275220.6371942</v>
      </c>
      <c r="D28" s="0" t="n">
        <v>16986304.7374951</v>
      </c>
      <c r="E28" s="0" t="n">
        <v>16305398.7008521</v>
      </c>
      <c r="F28" s="0" t="n">
        <v>12832184.2314797</v>
      </c>
      <c r="G28" s="0" t="n">
        <v>3443036.40571446</v>
      </c>
      <c r="H28" s="0" t="n">
        <v>12900540.4404437</v>
      </c>
      <c r="I28" s="0" t="n">
        <v>3404858.26040844</v>
      </c>
      <c r="J28" s="0" t="n">
        <v>339972.362077172</v>
      </c>
      <c r="K28" s="0" t="n">
        <v>329773.191214857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19184821.3249175</v>
      </c>
      <c r="C29" s="0" t="n">
        <v>18417676.3730011</v>
      </c>
      <c r="D29" s="0" t="n">
        <v>19224500.51335</v>
      </c>
      <c r="E29" s="0" t="n">
        <v>18453848.9682121</v>
      </c>
      <c r="F29" s="0" t="n">
        <v>14482322.8881063</v>
      </c>
      <c r="G29" s="0" t="n">
        <v>3935353.4848948</v>
      </c>
      <c r="H29" s="0" t="n">
        <v>14561109.5039784</v>
      </c>
      <c r="I29" s="0" t="n">
        <v>3892739.46423374</v>
      </c>
      <c r="J29" s="0" t="n">
        <v>411540.145780537</v>
      </c>
      <c r="K29" s="0" t="n">
        <v>399193.941407121</v>
      </c>
      <c r="L29" s="0" t="n">
        <v>3200213.57422198</v>
      </c>
      <c r="M29" s="0" t="n">
        <v>3019159.17277261</v>
      </c>
      <c r="N29" s="0" t="n">
        <v>3206730.48761579</v>
      </c>
      <c r="O29" s="0" t="n">
        <v>3025191.85849399</v>
      </c>
      <c r="P29" s="0" t="n">
        <v>68590.0242967562</v>
      </c>
      <c r="Q29" s="0" t="n">
        <v>66532.3235678535</v>
      </c>
    </row>
    <row r="30" customFormat="false" ht="12.8" hidden="false" customHeight="false" outlineLevel="0" collapsed="false">
      <c r="A30" s="0" t="n">
        <v>77</v>
      </c>
      <c r="B30" s="0" t="n">
        <v>18123585.0268163</v>
      </c>
      <c r="C30" s="0" t="n">
        <v>17396680.2775358</v>
      </c>
      <c r="D30" s="0" t="n">
        <v>18163522.5172045</v>
      </c>
      <c r="E30" s="0" t="n">
        <v>17433169.1975093</v>
      </c>
      <c r="F30" s="0" t="n">
        <v>13663411.906328</v>
      </c>
      <c r="G30" s="0" t="n">
        <v>3733268.37120778</v>
      </c>
      <c r="H30" s="0" t="n">
        <v>13739765.8621612</v>
      </c>
      <c r="I30" s="0" t="n">
        <v>3693403.33534812</v>
      </c>
      <c r="J30" s="0" t="n">
        <v>394440.433233632</v>
      </c>
      <c r="K30" s="0" t="n">
        <v>382607.220236623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20322176.901182</v>
      </c>
      <c r="C31" s="0" t="n">
        <v>19506336.7953044</v>
      </c>
      <c r="D31" s="0" t="n">
        <v>20373757.4736272</v>
      </c>
      <c r="E31" s="0" t="n">
        <v>19553814.0905542</v>
      </c>
      <c r="F31" s="0" t="n">
        <v>15278927.457591</v>
      </c>
      <c r="G31" s="0" t="n">
        <v>4227409.33771342</v>
      </c>
      <c r="H31" s="0" t="n">
        <v>15365692.7860499</v>
      </c>
      <c r="I31" s="0" t="n">
        <v>4188121.30450423</v>
      </c>
      <c r="J31" s="0" t="n">
        <v>469578.253142294</v>
      </c>
      <c r="K31" s="0" t="n">
        <v>455490.905548025</v>
      </c>
      <c r="L31" s="0" t="n">
        <v>3389773.37240621</v>
      </c>
      <c r="M31" s="0" t="n">
        <v>3197635.18163737</v>
      </c>
      <c r="N31" s="0" t="n">
        <v>3398269.30264727</v>
      </c>
      <c r="O31" s="0" t="n">
        <v>3205523.74231154</v>
      </c>
      <c r="P31" s="0" t="n">
        <v>78263.0421903823</v>
      </c>
      <c r="Q31" s="0" t="n">
        <v>75915.1509246708</v>
      </c>
    </row>
    <row r="32" customFormat="false" ht="12.8" hidden="false" customHeight="false" outlineLevel="0" collapsed="false">
      <c r="A32" s="0" t="n">
        <v>79</v>
      </c>
      <c r="B32" s="0" t="n">
        <v>19271203.5040078</v>
      </c>
      <c r="C32" s="0" t="n">
        <v>18496788.480315</v>
      </c>
      <c r="D32" s="0" t="n">
        <v>19320527.9353915</v>
      </c>
      <c r="E32" s="0" t="n">
        <v>18542201.0292988</v>
      </c>
      <c r="F32" s="0" t="n">
        <v>14449013.4851241</v>
      </c>
      <c r="G32" s="0" t="n">
        <v>4047774.99519088</v>
      </c>
      <c r="H32" s="0" t="n">
        <v>14531538.0922431</v>
      </c>
      <c r="I32" s="0" t="n">
        <v>4010662.93705574</v>
      </c>
      <c r="J32" s="0" t="n">
        <v>467405.217671923</v>
      </c>
      <c r="K32" s="0" t="n">
        <v>453383.061141765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20926077.0213231</v>
      </c>
      <c r="C33" s="0" t="n">
        <v>20084349.1421947</v>
      </c>
      <c r="D33" s="0" t="n">
        <v>20981563.0975511</v>
      </c>
      <c r="E33" s="0" t="n">
        <v>20135469.4570105</v>
      </c>
      <c r="F33" s="0" t="n">
        <v>15666339.8093365</v>
      </c>
      <c r="G33" s="0" t="n">
        <v>4418009.33285827</v>
      </c>
      <c r="H33" s="0" t="n">
        <v>15757852.3708538</v>
      </c>
      <c r="I33" s="0" t="n">
        <v>4377617.08615676</v>
      </c>
      <c r="J33" s="0" t="n">
        <v>531848.645439812</v>
      </c>
      <c r="K33" s="0" t="n">
        <v>515893.186076618</v>
      </c>
      <c r="L33" s="0" t="n">
        <v>3490431.28751234</v>
      </c>
      <c r="M33" s="0" t="n">
        <v>3292078.98326989</v>
      </c>
      <c r="N33" s="0" t="n">
        <v>3499575.40587295</v>
      </c>
      <c r="O33" s="0" t="n">
        <v>3300573.92574446</v>
      </c>
      <c r="P33" s="0" t="n">
        <v>88641.4409066354</v>
      </c>
      <c r="Q33" s="0" t="n">
        <v>85982.1976794364</v>
      </c>
    </row>
    <row r="34" customFormat="false" ht="12.8" hidden="false" customHeight="false" outlineLevel="0" collapsed="false">
      <c r="A34" s="0" t="n">
        <v>81</v>
      </c>
      <c r="B34" s="0" t="n">
        <v>19906694.0954222</v>
      </c>
      <c r="C34" s="0" t="n">
        <v>19104534.5509534</v>
      </c>
      <c r="D34" s="0" t="n">
        <v>19960296.0949453</v>
      </c>
      <c r="E34" s="0" t="n">
        <v>19153945.9854531</v>
      </c>
      <c r="F34" s="0" t="n">
        <v>14843502.760258</v>
      </c>
      <c r="G34" s="0" t="n">
        <v>4261031.7906954</v>
      </c>
      <c r="H34" s="0" t="n">
        <v>14930951.2076668</v>
      </c>
      <c r="I34" s="0" t="n">
        <v>4222994.77778633</v>
      </c>
      <c r="J34" s="0" t="n">
        <v>519241.270225254</v>
      </c>
      <c r="K34" s="0" t="n">
        <v>503664.032118496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21551168.3706831</v>
      </c>
      <c r="C35" s="0" t="n">
        <v>20681478.2021894</v>
      </c>
      <c r="D35" s="0" t="n">
        <v>21609620.5238496</v>
      </c>
      <c r="E35" s="0" t="n">
        <v>20735375.3414058</v>
      </c>
      <c r="F35" s="0" t="n">
        <v>16006966.8977162</v>
      </c>
      <c r="G35" s="0" t="n">
        <v>4674511.3044732</v>
      </c>
      <c r="H35" s="0" t="n">
        <v>16101804.0019925</v>
      </c>
      <c r="I35" s="0" t="n">
        <v>4633571.33941327</v>
      </c>
      <c r="J35" s="0" t="n">
        <v>569269.544293553</v>
      </c>
      <c r="K35" s="0" t="n">
        <v>552191.457964747</v>
      </c>
      <c r="L35" s="0" t="n">
        <v>3593868.24435709</v>
      </c>
      <c r="M35" s="0" t="n">
        <v>3389037.43354356</v>
      </c>
      <c r="N35" s="0" t="n">
        <v>3603506.83992044</v>
      </c>
      <c r="O35" s="0" t="n">
        <v>3397997.30974791</v>
      </c>
      <c r="P35" s="0" t="n">
        <v>94878.2573822589</v>
      </c>
      <c r="Q35" s="0" t="n">
        <v>92031.9096607911</v>
      </c>
    </row>
    <row r="36" customFormat="false" ht="12.8" hidden="false" customHeight="false" outlineLevel="0" collapsed="false">
      <c r="A36" s="0" t="n">
        <v>83</v>
      </c>
      <c r="B36" s="0" t="n">
        <v>20605577.2656668</v>
      </c>
      <c r="C36" s="0" t="n">
        <v>19772575.7890109</v>
      </c>
      <c r="D36" s="0" t="n">
        <v>20665841.8706236</v>
      </c>
      <c r="E36" s="0" t="n">
        <v>19828321.4755167</v>
      </c>
      <c r="F36" s="0" t="n">
        <v>15263923.5945872</v>
      </c>
      <c r="G36" s="0" t="n">
        <v>4508652.19442373</v>
      </c>
      <c r="H36" s="0" t="n">
        <v>15355600.2223395</v>
      </c>
      <c r="I36" s="0" t="n">
        <v>4472721.25317719</v>
      </c>
      <c r="J36" s="0" t="n">
        <v>574174.139765247</v>
      </c>
      <c r="K36" s="0" t="n">
        <v>556948.91557229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22173675.0879507</v>
      </c>
      <c r="C37" s="0" t="n">
        <v>21276227.3544097</v>
      </c>
      <c r="D37" s="0" t="n">
        <v>22237808.652802</v>
      </c>
      <c r="E37" s="0" t="n">
        <v>21335541.8381971</v>
      </c>
      <c r="F37" s="0" t="n">
        <v>16373212.3059259</v>
      </c>
      <c r="G37" s="0" t="n">
        <v>4903015.04848377</v>
      </c>
      <c r="H37" s="0" t="n">
        <v>16471164.3629122</v>
      </c>
      <c r="I37" s="0" t="n">
        <v>4864377.47528489</v>
      </c>
      <c r="J37" s="0" t="n">
        <v>642536.78971831</v>
      </c>
      <c r="K37" s="0" t="n">
        <v>623260.686026761</v>
      </c>
      <c r="L37" s="0" t="n">
        <v>3696697.32565833</v>
      </c>
      <c r="M37" s="0" t="n">
        <v>3485360.69996549</v>
      </c>
      <c r="N37" s="0" t="n">
        <v>3707298.55994123</v>
      </c>
      <c r="O37" s="0" t="n">
        <v>3495240.7192677</v>
      </c>
      <c r="P37" s="0" t="n">
        <v>107089.464953052</v>
      </c>
      <c r="Q37" s="0" t="n">
        <v>103876.78100446</v>
      </c>
    </row>
    <row r="38" customFormat="false" ht="12.8" hidden="false" customHeight="false" outlineLevel="0" collapsed="false">
      <c r="A38" s="0" t="n">
        <v>85</v>
      </c>
      <c r="B38" s="0" t="n">
        <v>21272725.1814883</v>
      </c>
      <c r="C38" s="0" t="n">
        <v>20410183.7754154</v>
      </c>
      <c r="D38" s="0" t="n">
        <v>21334777.5886885</v>
      </c>
      <c r="E38" s="0" t="n">
        <v>20467582.615193</v>
      </c>
      <c r="F38" s="0" t="n">
        <v>15661003.0836439</v>
      </c>
      <c r="G38" s="0" t="n">
        <v>4749180.69177153</v>
      </c>
      <c r="H38" s="0" t="n">
        <v>15755422.3143985</v>
      </c>
      <c r="I38" s="0" t="n">
        <v>4712160.30079449</v>
      </c>
      <c r="J38" s="0" t="n">
        <v>633895.41436499</v>
      </c>
      <c r="K38" s="0" t="n">
        <v>614878.55193404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22838990.8890876</v>
      </c>
      <c r="C39" s="0" t="n">
        <v>21911644.834316</v>
      </c>
      <c r="D39" s="0" t="n">
        <v>22909228.6434106</v>
      </c>
      <c r="E39" s="0" t="n">
        <v>21976742.5531536</v>
      </c>
      <c r="F39" s="0" t="n">
        <v>16784990.6666845</v>
      </c>
      <c r="G39" s="0" t="n">
        <v>5126654.16763148</v>
      </c>
      <c r="H39" s="0" t="n">
        <v>16887444.0995871</v>
      </c>
      <c r="I39" s="0" t="n">
        <v>5089298.45356645</v>
      </c>
      <c r="J39" s="0" t="n">
        <v>705982.840943118</v>
      </c>
      <c r="K39" s="0" t="n">
        <v>684803.355714825</v>
      </c>
      <c r="L39" s="0" t="n">
        <v>3808600.67493653</v>
      </c>
      <c r="M39" s="0" t="n">
        <v>3590591.21076027</v>
      </c>
      <c r="N39" s="0" t="n">
        <v>3820229.43795772</v>
      </c>
      <c r="O39" s="0" t="n">
        <v>3601446.96401626</v>
      </c>
      <c r="P39" s="0" t="n">
        <v>117663.806823853</v>
      </c>
      <c r="Q39" s="0" t="n">
        <v>114133.892619137</v>
      </c>
    </row>
    <row r="40" customFormat="false" ht="12.8" hidden="false" customHeight="false" outlineLevel="0" collapsed="false">
      <c r="A40" s="0" t="n">
        <v>87</v>
      </c>
      <c r="B40" s="0" t="n">
        <v>21998583.7680987</v>
      </c>
      <c r="C40" s="0" t="n">
        <v>21103722.8820959</v>
      </c>
      <c r="D40" s="0" t="n">
        <v>22075454.2835428</v>
      </c>
      <c r="E40" s="0" t="n">
        <v>21175273.4200163</v>
      </c>
      <c r="F40" s="0" t="n">
        <v>16116168.1007191</v>
      </c>
      <c r="G40" s="0" t="n">
        <v>4987554.78137677</v>
      </c>
      <c r="H40" s="0" t="n">
        <v>16215734.7377815</v>
      </c>
      <c r="I40" s="0" t="n">
        <v>4959538.68223476</v>
      </c>
      <c r="J40" s="0" t="n">
        <v>704991.292178433</v>
      </c>
      <c r="K40" s="0" t="n">
        <v>683841.55341308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23347749.8646564</v>
      </c>
      <c r="C41" s="0" t="n">
        <v>22397272.2150869</v>
      </c>
      <c r="D41" s="0" t="n">
        <v>23430322.5667543</v>
      </c>
      <c r="E41" s="0" t="n">
        <v>22474141.5704437</v>
      </c>
      <c r="F41" s="0" t="n">
        <v>17062623.9748047</v>
      </c>
      <c r="G41" s="0" t="n">
        <v>5334648.2402822</v>
      </c>
      <c r="H41" s="0" t="n">
        <v>17169141.8341808</v>
      </c>
      <c r="I41" s="0" t="n">
        <v>5304999.73626286</v>
      </c>
      <c r="J41" s="0" t="n">
        <v>809407.519500557</v>
      </c>
      <c r="K41" s="0" t="n">
        <v>785125.29391554</v>
      </c>
      <c r="L41" s="0" t="n">
        <v>3891321.71247292</v>
      </c>
      <c r="M41" s="0" t="n">
        <v>3668285.82056634</v>
      </c>
      <c r="N41" s="0" t="n">
        <v>3905004.05491113</v>
      </c>
      <c r="O41" s="0" t="n">
        <v>3681070.95391421</v>
      </c>
      <c r="P41" s="0" t="n">
        <v>134901.253250093</v>
      </c>
      <c r="Q41" s="0" t="n">
        <v>130854.21565259</v>
      </c>
    </row>
    <row r="42" customFormat="false" ht="12.8" hidden="false" customHeight="false" outlineLevel="0" collapsed="false">
      <c r="A42" s="0" t="n">
        <v>89</v>
      </c>
      <c r="B42" s="0" t="n">
        <v>22550449.4848586</v>
      </c>
      <c r="C42" s="0" t="n">
        <v>21631020.5049041</v>
      </c>
      <c r="D42" s="0" t="n">
        <v>22631371.1594079</v>
      </c>
      <c r="E42" s="0" t="n">
        <v>21706367.1784945</v>
      </c>
      <c r="F42" s="0" t="n">
        <v>16447276.0261526</v>
      </c>
      <c r="G42" s="0" t="n">
        <v>5183744.4787515</v>
      </c>
      <c r="H42" s="0" t="n">
        <v>16551111.9942834</v>
      </c>
      <c r="I42" s="0" t="n">
        <v>5155255.1842111</v>
      </c>
      <c r="J42" s="0" t="n">
        <v>837004.406598211</v>
      </c>
      <c r="K42" s="0" t="n">
        <v>811894.274400264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23954309.8150353</v>
      </c>
      <c r="C43" s="0" t="n">
        <v>22976183.4384585</v>
      </c>
      <c r="D43" s="0" t="n">
        <v>24040228.1841356</v>
      </c>
      <c r="E43" s="0" t="n">
        <v>23056185.6280965</v>
      </c>
      <c r="F43" s="0" t="n">
        <v>17428660.7349514</v>
      </c>
      <c r="G43" s="0" t="n">
        <v>5547522.70350705</v>
      </c>
      <c r="H43" s="0" t="n">
        <v>17538790.124039</v>
      </c>
      <c r="I43" s="0" t="n">
        <v>5517395.5040575</v>
      </c>
      <c r="J43" s="0" t="n">
        <v>991261.641110661</v>
      </c>
      <c r="K43" s="0" t="n">
        <v>961523.791877341</v>
      </c>
      <c r="L43" s="0" t="n">
        <v>3992938.37003318</v>
      </c>
      <c r="M43" s="0" t="n">
        <v>3764603.38657309</v>
      </c>
      <c r="N43" s="0" t="n">
        <v>4007177.03570247</v>
      </c>
      <c r="O43" s="0" t="n">
        <v>3777909.31142855</v>
      </c>
      <c r="P43" s="0" t="n">
        <v>165210.273518443</v>
      </c>
      <c r="Q43" s="0" t="n">
        <v>160253.96531289</v>
      </c>
    </row>
    <row r="44" customFormat="false" ht="12.8" hidden="false" customHeight="false" outlineLevel="0" collapsed="false">
      <c r="A44" s="0" t="n">
        <v>91</v>
      </c>
      <c r="B44" s="0" t="n">
        <v>23087626.1415075</v>
      </c>
      <c r="C44" s="0" t="n">
        <v>22144024.9293832</v>
      </c>
      <c r="D44" s="0" t="n">
        <v>23169675.0660582</v>
      </c>
      <c r="E44" s="0" t="n">
        <v>22220416.1500478</v>
      </c>
      <c r="F44" s="0" t="n">
        <v>16767012.1339249</v>
      </c>
      <c r="G44" s="0" t="n">
        <v>5377012.79545834</v>
      </c>
      <c r="H44" s="0" t="n">
        <v>16872386.6032131</v>
      </c>
      <c r="I44" s="0" t="n">
        <v>5348029.5468347</v>
      </c>
      <c r="J44" s="0" t="n">
        <v>975397.283820803</v>
      </c>
      <c r="K44" s="0" t="n">
        <v>946135.365306179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24448792.4777184</v>
      </c>
      <c r="C45" s="0" t="n">
        <v>23448612.7784643</v>
      </c>
      <c r="D45" s="0" t="n">
        <v>24536127.2424809</v>
      </c>
      <c r="E45" s="0" t="n">
        <v>23529945.5539559</v>
      </c>
      <c r="F45" s="0" t="n">
        <v>17760939.993738</v>
      </c>
      <c r="G45" s="0" t="n">
        <v>5687672.78472629</v>
      </c>
      <c r="H45" s="0" t="n">
        <v>17872409.1528718</v>
      </c>
      <c r="I45" s="0" t="n">
        <v>5657536.40108413</v>
      </c>
      <c r="J45" s="0" t="n">
        <v>1123582.32045268</v>
      </c>
      <c r="K45" s="0" t="n">
        <v>1089874.8508391</v>
      </c>
      <c r="L45" s="0" t="n">
        <v>4072700.97499866</v>
      </c>
      <c r="M45" s="0" t="n">
        <v>3839668.86439598</v>
      </c>
      <c r="N45" s="0" t="n">
        <v>4087176.13935116</v>
      </c>
      <c r="O45" s="0" t="n">
        <v>3853197.92883677</v>
      </c>
      <c r="P45" s="0" t="n">
        <v>187263.720075447</v>
      </c>
      <c r="Q45" s="0" t="n">
        <v>181645.808473183</v>
      </c>
    </row>
    <row r="46" customFormat="false" ht="12.8" hidden="false" customHeight="false" outlineLevel="0" collapsed="false">
      <c r="A46" s="0" t="n">
        <v>93</v>
      </c>
      <c r="B46" s="0" t="n">
        <v>23821263.8112263</v>
      </c>
      <c r="C46" s="0" t="n">
        <v>22845620.1369559</v>
      </c>
      <c r="D46" s="0" t="n">
        <v>23906373.858197</v>
      </c>
      <c r="E46" s="0" t="n">
        <v>22924886.3678489</v>
      </c>
      <c r="F46" s="0" t="n">
        <v>17261192.2852975</v>
      </c>
      <c r="G46" s="0" t="n">
        <v>5584427.85165833</v>
      </c>
      <c r="H46" s="0" t="n">
        <v>17369607.9268608</v>
      </c>
      <c r="I46" s="0" t="n">
        <v>5555278.44098807</v>
      </c>
      <c r="J46" s="0" t="n">
        <v>1200404.04135834</v>
      </c>
      <c r="K46" s="0" t="n">
        <v>1164391.92011759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25336691.0714657</v>
      </c>
      <c r="C47" s="0" t="n">
        <v>24298301.9502429</v>
      </c>
      <c r="D47" s="0" t="n">
        <v>25439286.5536923</v>
      </c>
      <c r="E47" s="0" t="n">
        <v>24394249.0284098</v>
      </c>
      <c r="F47" s="0" t="n">
        <v>18370942.5689976</v>
      </c>
      <c r="G47" s="0" t="n">
        <v>5927359.38124535</v>
      </c>
      <c r="H47" s="0" t="n">
        <v>18486212.0674769</v>
      </c>
      <c r="I47" s="0" t="n">
        <v>5908036.96093287</v>
      </c>
      <c r="J47" s="0" t="n">
        <v>1372074.67997413</v>
      </c>
      <c r="K47" s="0" t="n">
        <v>1330912.43957491</v>
      </c>
      <c r="L47" s="0" t="n">
        <v>4221679.67337514</v>
      </c>
      <c r="M47" s="0" t="n">
        <v>3981200.21486395</v>
      </c>
      <c r="N47" s="0" t="n">
        <v>4238710.63703941</v>
      </c>
      <c r="O47" s="0" t="n">
        <v>3997144.50850137</v>
      </c>
      <c r="P47" s="0" t="n">
        <v>228679.113329022</v>
      </c>
      <c r="Q47" s="0" t="n">
        <v>221818.739929151</v>
      </c>
    </row>
    <row r="48" customFormat="false" ht="12.8" hidden="false" customHeight="false" outlineLevel="0" collapsed="false">
      <c r="A48" s="0" t="n">
        <v>95</v>
      </c>
      <c r="B48" s="0" t="n">
        <v>24678278.3892169</v>
      </c>
      <c r="C48" s="0" t="n">
        <v>23666293.8270013</v>
      </c>
      <c r="D48" s="0" t="n">
        <v>24777578.7080257</v>
      </c>
      <c r="E48" s="0" t="n">
        <v>23759159.5525506</v>
      </c>
      <c r="F48" s="0" t="n">
        <v>17843973.5872689</v>
      </c>
      <c r="G48" s="0" t="n">
        <v>5822320.23973247</v>
      </c>
      <c r="H48" s="0" t="n">
        <v>17955544.2031071</v>
      </c>
      <c r="I48" s="0" t="n">
        <v>5803615.34944348</v>
      </c>
      <c r="J48" s="0" t="n">
        <v>1415551.38587019</v>
      </c>
      <c r="K48" s="0" t="n">
        <v>1373084.84429409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25958422.8908532</v>
      </c>
      <c r="C49" s="0" t="n">
        <v>24893864.6832424</v>
      </c>
      <c r="D49" s="0" t="n">
        <v>26063940.2246184</v>
      </c>
      <c r="E49" s="0" t="n">
        <v>24992550.9388189</v>
      </c>
      <c r="F49" s="0" t="n">
        <v>18783180.7977096</v>
      </c>
      <c r="G49" s="0" t="n">
        <v>6110683.88553283</v>
      </c>
      <c r="H49" s="0" t="n">
        <v>18901492.8770947</v>
      </c>
      <c r="I49" s="0" t="n">
        <v>6091058.06172424</v>
      </c>
      <c r="J49" s="0" t="n">
        <v>1542297.84260298</v>
      </c>
      <c r="K49" s="0" t="n">
        <v>1496028.90732489</v>
      </c>
      <c r="L49" s="0" t="n">
        <v>4326689.98331702</v>
      </c>
      <c r="M49" s="0" t="n">
        <v>4081202.17112844</v>
      </c>
      <c r="N49" s="0" t="n">
        <v>4344206.98397771</v>
      </c>
      <c r="O49" s="0" t="n">
        <v>4097602.45682689</v>
      </c>
      <c r="P49" s="0" t="n">
        <v>257049.64043383</v>
      </c>
      <c r="Q49" s="0" t="n">
        <v>249338.151220815</v>
      </c>
    </row>
    <row r="50" customFormat="false" ht="12.8" hidden="false" customHeight="false" outlineLevel="0" collapsed="false">
      <c r="A50" s="0" t="n">
        <v>97</v>
      </c>
      <c r="B50" s="0" t="n">
        <v>25414844.1490953</v>
      </c>
      <c r="C50" s="0" t="n">
        <v>24372729.5909977</v>
      </c>
      <c r="D50" s="0" t="n">
        <v>25518108.4457741</v>
      </c>
      <c r="E50" s="0" t="n">
        <v>24469320.3711136</v>
      </c>
      <c r="F50" s="0" t="n">
        <v>18363174.8958683</v>
      </c>
      <c r="G50" s="0" t="n">
        <v>6009554.69512937</v>
      </c>
      <c r="H50" s="0" t="n">
        <v>18478590.2257009</v>
      </c>
      <c r="I50" s="0" t="n">
        <v>5990730.14541269</v>
      </c>
      <c r="J50" s="0" t="n">
        <v>1534729.03950726</v>
      </c>
      <c r="K50" s="0" t="n">
        <v>1488687.16832204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26438577.1823365</v>
      </c>
      <c r="C51" s="0" t="n">
        <v>25353658.9620214</v>
      </c>
      <c r="D51" s="0" t="n">
        <v>26547032.8810065</v>
      </c>
      <c r="E51" s="0" t="n">
        <v>25455133.2397796</v>
      </c>
      <c r="F51" s="0" t="n">
        <v>19074153.8496739</v>
      </c>
      <c r="G51" s="0" t="n">
        <v>6279505.1123475</v>
      </c>
      <c r="H51" s="0" t="n">
        <v>19194376.3402892</v>
      </c>
      <c r="I51" s="0" t="n">
        <v>6260756.89949048</v>
      </c>
      <c r="J51" s="0" t="n">
        <v>1654689.4763159</v>
      </c>
      <c r="K51" s="0" t="n">
        <v>1605048.79202642</v>
      </c>
      <c r="L51" s="0" t="n">
        <v>4407970.6690329</v>
      </c>
      <c r="M51" s="0" t="n">
        <v>4158339.33760163</v>
      </c>
      <c r="N51" s="0" t="n">
        <v>4425982.27796025</v>
      </c>
      <c r="O51" s="0" t="n">
        <v>4175209.77679706</v>
      </c>
      <c r="P51" s="0" t="n">
        <v>275781.579385983</v>
      </c>
      <c r="Q51" s="0" t="n">
        <v>267508.132004403</v>
      </c>
    </row>
    <row r="52" customFormat="false" ht="12.8" hidden="false" customHeight="false" outlineLevel="0" collapsed="false">
      <c r="A52" s="0" t="n">
        <v>99</v>
      </c>
      <c r="B52" s="0" t="n">
        <v>26005769.3268276</v>
      </c>
      <c r="C52" s="0" t="n">
        <v>24937701.3252865</v>
      </c>
      <c r="D52" s="0" t="n">
        <v>26113676.0361635</v>
      </c>
      <c r="E52" s="0" t="n">
        <v>25038687.7890973</v>
      </c>
      <c r="F52" s="0" t="n">
        <v>18762056.1244348</v>
      </c>
      <c r="G52" s="0" t="n">
        <v>6175645.20085165</v>
      </c>
      <c r="H52" s="0" t="n">
        <v>18880840.2050221</v>
      </c>
      <c r="I52" s="0" t="n">
        <v>6157847.58407525</v>
      </c>
      <c r="J52" s="0" t="n">
        <v>1712240.92879108</v>
      </c>
      <c r="K52" s="0" t="n">
        <v>1660873.70092735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26883656.2629154</v>
      </c>
      <c r="C53" s="0" t="n">
        <v>25779147.938552</v>
      </c>
      <c r="D53" s="0" t="n">
        <v>26995130.3219347</v>
      </c>
      <c r="E53" s="0" t="n">
        <v>25883474.3143765</v>
      </c>
      <c r="F53" s="0" t="n">
        <v>19398342.1208872</v>
      </c>
      <c r="G53" s="0" t="n">
        <v>6380805.81766482</v>
      </c>
      <c r="H53" s="0" t="n">
        <v>19521000.8999782</v>
      </c>
      <c r="I53" s="0" t="n">
        <v>6362473.41439824</v>
      </c>
      <c r="J53" s="0" t="n">
        <v>1863047.4644679</v>
      </c>
      <c r="K53" s="0" t="n">
        <v>1807156.04053387</v>
      </c>
      <c r="L53" s="0" t="n">
        <v>4480355.50809488</v>
      </c>
      <c r="M53" s="0" t="n">
        <v>4226913.87530465</v>
      </c>
      <c r="N53" s="0" t="n">
        <v>4498873.0075733</v>
      </c>
      <c r="O53" s="0" t="n">
        <v>4244262.49359518</v>
      </c>
      <c r="P53" s="0" t="n">
        <v>310507.91074465</v>
      </c>
      <c r="Q53" s="0" t="n">
        <v>301192.673422311</v>
      </c>
    </row>
    <row r="54" customFormat="false" ht="12.8" hidden="false" customHeight="false" outlineLevel="0" collapsed="false">
      <c r="A54" s="0" t="n">
        <v>101</v>
      </c>
      <c r="B54" s="0" t="n">
        <v>26619611.3614765</v>
      </c>
      <c r="C54" s="0" t="n">
        <v>25525120.6751215</v>
      </c>
      <c r="D54" s="0" t="n">
        <v>26737406.7449327</v>
      </c>
      <c r="E54" s="0" t="n">
        <v>25635573.4320924</v>
      </c>
      <c r="F54" s="0" t="n">
        <v>19210541.7871433</v>
      </c>
      <c r="G54" s="0" t="n">
        <v>6314578.88797815</v>
      </c>
      <c r="H54" s="0" t="n">
        <v>19333315.8959895</v>
      </c>
      <c r="I54" s="0" t="n">
        <v>6302257.53610293</v>
      </c>
      <c r="J54" s="0" t="n">
        <v>1922099.56463687</v>
      </c>
      <c r="K54" s="0" t="n">
        <v>1864436.57769776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27480247.7657987</v>
      </c>
      <c r="C55" s="0" t="n">
        <v>26348907.5659963</v>
      </c>
      <c r="D55" s="0" t="n">
        <v>27602034.3235815</v>
      </c>
      <c r="E55" s="0" t="n">
        <v>26463125.2574842</v>
      </c>
      <c r="F55" s="0" t="n">
        <v>19758345.3961651</v>
      </c>
      <c r="G55" s="0" t="n">
        <v>6590562.16983115</v>
      </c>
      <c r="H55" s="0" t="n">
        <v>19884566.6367073</v>
      </c>
      <c r="I55" s="0" t="n">
        <v>6578558.62077687</v>
      </c>
      <c r="J55" s="0" t="n">
        <v>2089861.17331926</v>
      </c>
      <c r="K55" s="0" t="n">
        <v>2027165.33811968</v>
      </c>
      <c r="L55" s="0" t="n">
        <v>4578845.96319134</v>
      </c>
      <c r="M55" s="0" t="n">
        <v>4320291.40955445</v>
      </c>
      <c r="N55" s="0" t="n">
        <v>4599117.55519993</v>
      </c>
      <c r="O55" s="0" t="n">
        <v>4339323.51771178</v>
      </c>
      <c r="P55" s="0" t="n">
        <v>348310.19555321</v>
      </c>
      <c r="Q55" s="0" t="n">
        <v>337860.889686613</v>
      </c>
    </row>
    <row r="56" customFormat="false" ht="12.8" hidden="false" customHeight="false" outlineLevel="0" collapsed="false">
      <c r="A56" s="0" t="n">
        <v>103</v>
      </c>
      <c r="B56" s="0" t="n">
        <v>27241637.1997335</v>
      </c>
      <c r="C56" s="0" t="n">
        <v>26119599.149875</v>
      </c>
      <c r="D56" s="0" t="n">
        <v>27361520.1131022</v>
      </c>
      <c r="E56" s="0" t="n">
        <v>26232031.1158332</v>
      </c>
      <c r="F56" s="0" t="n">
        <v>19576461.166148</v>
      </c>
      <c r="G56" s="0" t="n">
        <v>6543137.98372698</v>
      </c>
      <c r="H56" s="0" t="n">
        <v>19700562.1750634</v>
      </c>
      <c r="I56" s="0" t="n">
        <v>6531468.94076983</v>
      </c>
      <c r="J56" s="0" t="n">
        <v>2144893.09548248</v>
      </c>
      <c r="K56" s="0" t="n">
        <v>2080546.302618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27898202.3396879</v>
      </c>
      <c r="C57" s="0" t="n">
        <v>26749241.6649034</v>
      </c>
      <c r="D57" s="0" t="n">
        <v>28021334.2626074</v>
      </c>
      <c r="E57" s="0" t="n">
        <v>26864745.5134344</v>
      </c>
      <c r="F57" s="0" t="n">
        <v>20054972.4847223</v>
      </c>
      <c r="G57" s="0" t="n">
        <v>6694269.18018109</v>
      </c>
      <c r="H57" s="0" t="n">
        <v>20181743.87704</v>
      </c>
      <c r="I57" s="0" t="n">
        <v>6683001.63639441</v>
      </c>
      <c r="J57" s="0" t="n">
        <v>2289721.73109205</v>
      </c>
      <c r="K57" s="0" t="n">
        <v>2221030.07915929</v>
      </c>
      <c r="L57" s="0" t="n">
        <v>4650334.03841854</v>
      </c>
      <c r="M57" s="0" t="n">
        <v>4388597.45912131</v>
      </c>
      <c r="N57" s="0" t="n">
        <v>4670833.89458418</v>
      </c>
      <c r="O57" s="0" t="n">
        <v>4407848.49615122</v>
      </c>
      <c r="P57" s="0" t="n">
        <v>381620.288515341</v>
      </c>
      <c r="Q57" s="0" t="n">
        <v>370171.679859881</v>
      </c>
    </row>
    <row r="58" customFormat="false" ht="12.8" hidden="false" customHeight="false" outlineLevel="0" collapsed="false">
      <c r="A58" s="0" t="n">
        <v>105</v>
      </c>
      <c r="B58" s="0" t="n">
        <v>27717104.8141453</v>
      </c>
      <c r="C58" s="0" t="n">
        <v>26574735.0757431</v>
      </c>
      <c r="D58" s="0" t="n">
        <v>27839438.575974</v>
      </c>
      <c r="E58" s="0" t="n">
        <v>26689491.7163829</v>
      </c>
      <c r="F58" s="0" t="n">
        <v>19893794.7003516</v>
      </c>
      <c r="G58" s="0" t="n">
        <v>6680940.37539148</v>
      </c>
      <c r="H58" s="0" t="n">
        <v>20019679.7171364</v>
      </c>
      <c r="I58" s="0" t="n">
        <v>6669811.99924654</v>
      </c>
      <c r="J58" s="0" t="n">
        <v>2364502.28842972</v>
      </c>
      <c r="K58" s="0" t="n">
        <v>2293567.21977683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28301486.712977</v>
      </c>
      <c r="C59" s="0" t="n">
        <v>27136053.1093512</v>
      </c>
      <c r="D59" s="0" t="n">
        <v>28429045.5872656</v>
      </c>
      <c r="E59" s="0" t="n">
        <v>27255793.4192649</v>
      </c>
      <c r="F59" s="0" t="n">
        <v>20295266.7357318</v>
      </c>
      <c r="G59" s="0" t="n">
        <v>6840786.3736194</v>
      </c>
      <c r="H59" s="0" t="n">
        <v>20422859.0749684</v>
      </c>
      <c r="I59" s="0" t="n">
        <v>6832934.34429641</v>
      </c>
      <c r="J59" s="0" t="n">
        <v>2503506.32170519</v>
      </c>
      <c r="K59" s="0" t="n">
        <v>2428401.13205403</v>
      </c>
      <c r="L59" s="0" t="n">
        <v>4717991.53153995</v>
      </c>
      <c r="M59" s="0" t="n">
        <v>4453192.84340168</v>
      </c>
      <c r="N59" s="0" t="n">
        <v>4739228.44465365</v>
      </c>
      <c r="O59" s="0" t="n">
        <v>4473136.04346178</v>
      </c>
      <c r="P59" s="0" t="n">
        <v>417251.053617532</v>
      </c>
      <c r="Q59" s="0" t="n">
        <v>404733.522009006</v>
      </c>
    </row>
    <row r="60" customFormat="false" ht="12.8" hidden="false" customHeight="false" outlineLevel="0" collapsed="false">
      <c r="A60" s="0" t="n">
        <v>107</v>
      </c>
      <c r="B60" s="0" t="n">
        <v>28096317.767871</v>
      </c>
      <c r="C60" s="0" t="n">
        <v>26937172.1337384</v>
      </c>
      <c r="D60" s="0" t="n">
        <v>28222459.4275409</v>
      </c>
      <c r="E60" s="0" t="n">
        <v>27055582.2826864</v>
      </c>
      <c r="F60" s="0" t="n">
        <v>20109386.5039489</v>
      </c>
      <c r="G60" s="0" t="n">
        <v>6827785.62978945</v>
      </c>
      <c r="H60" s="0" t="n">
        <v>20235552.5349591</v>
      </c>
      <c r="I60" s="0" t="n">
        <v>6820029.74772733</v>
      </c>
      <c r="J60" s="0" t="n">
        <v>2542858.17779896</v>
      </c>
      <c r="K60" s="0" t="n">
        <v>2466572.43246499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28564190.7954336</v>
      </c>
      <c r="C61" s="0" t="n">
        <v>27386428.5659979</v>
      </c>
      <c r="D61" s="0" t="n">
        <v>28692959.6670435</v>
      </c>
      <c r="E61" s="0" t="n">
        <v>27507324.510629</v>
      </c>
      <c r="F61" s="0" t="n">
        <v>20442449.5110998</v>
      </c>
      <c r="G61" s="0" t="n">
        <v>6943979.0548981</v>
      </c>
      <c r="H61" s="0" t="n">
        <v>20570615.1730411</v>
      </c>
      <c r="I61" s="0" t="n">
        <v>6936709.33758794</v>
      </c>
      <c r="J61" s="0" t="n">
        <v>2672710.99999439</v>
      </c>
      <c r="K61" s="0" t="n">
        <v>2592529.66999456</v>
      </c>
      <c r="L61" s="0" t="n">
        <v>4761399.67775588</v>
      </c>
      <c r="M61" s="0" t="n">
        <v>4494784.77693235</v>
      </c>
      <c r="N61" s="0" t="n">
        <v>4782841.50925025</v>
      </c>
      <c r="O61" s="0" t="n">
        <v>4514925.87732253</v>
      </c>
      <c r="P61" s="0" t="n">
        <v>445451.833332399</v>
      </c>
      <c r="Q61" s="0" t="n">
        <v>432088.278332427</v>
      </c>
    </row>
    <row r="62" customFormat="false" ht="12.8" hidden="false" customHeight="false" outlineLevel="0" collapsed="false">
      <c r="A62" s="0" t="n">
        <v>109</v>
      </c>
      <c r="B62" s="0" t="n">
        <v>28285723.7388068</v>
      </c>
      <c r="C62" s="0" t="n">
        <v>27118995.9697527</v>
      </c>
      <c r="D62" s="0" t="n">
        <v>28411444.7262925</v>
      </c>
      <c r="E62" s="0" t="n">
        <v>27237028.7899438</v>
      </c>
      <c r="F62" s="0" t="n">
        <v>20178680.8547648</v>
      </c>
      <c r="G62" s="0" t="n">
        <v>6940315.11498794</v>
      </c>
      <c r="H62" s="0" t="n">
        <v>20303893.6052215</v>
      </c>
      <c r="I62" s="0" t="n">
        <v>6933135.18472235</v>
      </c>
      <c r="J62" s="0" t="n">
        <v>2700911.77753479</v>
      </c>
      <c r="K62" s="0" t="n">
        <v>2619884.42420874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28840648.2005965</v>
      </c>
      <c r="C63" s="0" t="n">
        <v>27651085.1350362</v>
      </c>
      <c r="D63" s="0" t="n">
        <v>28969079.8659555</v>
      </c>
      <c r="E63" s="0" t="n">
        <v>27771683.8090976</v>
      </c>
      <c r="F63" s="0" t="n">
        <v>20597865.7933281</v>
      </c>
      <c r="G63" s="0" t="n">
        <v>7053219.34170808</v>
      </c>
      <c r="H63" s="0" t="n">
        <v>20725234.7020994</v>
      </c>
      <c r="I63" s="0" t="n">
        <v>7046449.10699818</v>
      </c>
      <c r="J63" s="0" t="n">
        <v>2826687.41563764</v>
      </c>
      <c r="K63" s="0" t="n">
        <v>2741886.79316851</v>
      </c>
      <c r="L63" s="0" t="n">
        <v>4807409.67015979</v>
      </c>
      <c r="M63" s="0" t="n">
        <v>4538418.49468907</v>
      </c>
      <c r="N63" s="0" t="n">
        <v>4828798.8079125</v>
      </c>
      <c r="O63" s="0" t="n">
        <v>4558512.75558581</v>
      </c>
      <c r="P63" s="0" t="n">
        <v>471114.56927294</v>
      </c>
      <c r="Q63" s="0" t="n">
        <v>456981.132194752</v>
      </c>
    </row>
    <row r="64" customFormat="false" ht="12.8" hidden="false" customHeight="false" outlineLevel="0" collapsed="false">
      <c r="A64" s="0" t="n">
        <v>111</v>
      </c>
      <c r="B64" s="0" t="n">
        <v>28545723.9824252</v>
      </c>
      <c r="C64" s="0" t="n">
        <v>27367351.7990907</v>
      </c>
      <c r="D64" s="0" t="n">
        <v>28672942.4303374</v>
      </c>
      <c r="E64" s="0" t="n">
        <v>27486811.604973</v>
      </c>
      <c r="F64" s="0" t="n">
        <v>20396290.4866502</v>
      </c>
      <c r="G64" s="0" t="n">
        <v>6971061.3124405</v>
      </c>
      <c r="H64" s="0" t="n">
        <v>20522437.6264093</v>
      </c>
      <c r="I64" s="0" t="n">
        <v>6964373.97856378</v>
      </c>
      <c r="J64" s="0" t="n">
        <v>2785942.56425625</v>
      </c>
      <c r="K64" s="0" t="n">
        <v>2702364.28732856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29041091.1853865</v>
      </c>
      <c r="C65" s="0" t="n">
        <v>27842440.4231044</v>
      </c>
      <c r="D65" s="0" t="n">
        <v>29170059.3275415</v>
      </c>
      <c r="E65" s="0" t="n">
        <v>27963542.8590841</v>
      </c>
      <c r="F65" s="0" t="n">
        <v>20735918.4550095</v>
      </c>
      <c r="G65" s="0" t="n">
        <v>7106521.96809484</v>
      </c>
      <c r="H65" s="0" t="n">
        <v>20863819.1604101</v>
      </c>
      <c r="I65" s="0" t="n">
        <v>7099723.69867402</v>
      </c>
      <c r="J65" s="0" t="n">
        <v>2868771.21113133</v>
      </c>
      <c r="K65" s="0" t="n">
        <v>2782708.07479739</v>
      </c>
      <c r="L65" s="0" t="n">
        <v>4839428.10007741</v>
      </c>
      <c r="M65" s="0" t="n">
        <v>4568490.31699203</v>
      </c>
      <c r="N65" s="0" t="n">
        <v>4860906.58379649</v>
      </c>
      <c r="O65" s="0" t="n">
        <v>4588668.51535868</v>
      </c>
      <c r="P65" s="0" t="n">
        <v>478128.535188555</v>
      </c>
      <c r="Q65" s="0" t="n">
        <v>463784.679132898</v>
      </c>
    </row>
    <row r="66" customFormat="false" ht="12.8" hidden="false" customHeight="false" outlineLevel="0" collapsed="false">
      <c r="A66" s="0" t="n">
        <v>113</v>
      </c>
      <c r="B66" s="0" t="n">
        <v>28813586.6944645</v>
      </c>
      <c r="C66" s="0" t="n">
        <v>27625171.5070577</v>
      </c>
      <c r="D66" s="0" t="n">
        <v>28941588.6926705</v>
      </c>
      <c r="E66" s="0" t="n">
        <v>27745382.3093325</v>
      </c>
      <c r="F66" s="0" t="n">
        <v>20594970.1060341</v>
      </c>
      <c r="G66" s="0" t="n">
        <v>7030201.40102366</v>
      </c>
      <c r="H66" s="0" t="n">
        <v>20721411.3300848</v>
      </c>
      <c r="I66" s="0" t="n">
        <v>7023970.97924769</v>
      </c>
      <c r="J66" s="0" t="n">
        <v>2920266.04039313</v>
      </c>
      <c r="K66" s="0" t="n">
        <v>2832658.05918133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29322776.7978174</v>
      </c>
      <c r="C67" s="0" t="n">
        <v>28113566.7864176</v>
      </c>
      <c r="D67" s="0" t="n">
        <v>29455748.8492552</v>
      </c>
      <c r="E67" s="0" t="n">
        <v>28238508.1418739</v>
      </c>
      <c r="F67" s="0" t="n">
        <v>20952795.8910167</v>
      </c>
      <c r="G67" s="0" t="n">
        <v>7160770.89540088</v>
      </c>
      <c r="H67" s="0" t="n">
        <v>21082117.2873453</v>
      </c>
      <c r="I67" s="0" t="n">
        <v>7156390.8545286</v>
      </c>
      <c r="J67" s="0" t="n">
        <v>3044936.11683087</v>
      </c>
      <c r="K67" s="0" t="n">
        <v>2953588.03332595</v>
      </c>
      <c r="L67" s="0" t="n">
        <v>4886573.08040593</v>
      </c>
      <c r="M67" s="0" t="n">
        <v>4613695.4626401</v>
      </c>
      <c r="N67" s="0" t="n">
        <v>4908732.24290708</v>
      </c>
      <c r="O67" s="0" t="n">
        <v>4634526.40389395</v>
      </c>
      <c r="P67" s="0" t="n">
        <v>507489.352805146</v>
      </c>
      <c r="Q67" s="0" t="n">
        <v>492264.672220991</v>
      </c>
    </row>
    <row r="68" customFormat="false" ht="12.8" hidden="false" customHeight="false" outlineLevel="0" collapsed="false">
      <c r="A68" s="0" t="n">
        <v>115</v>
      </c>
      <c r="B68" s="0" t="n">
        <v>29023334.5481216</v>
      </c>
      <c r="C68" s="0" t="n">
        <v>27825520.0348631</v>
      </c>
      <c r="D68" s="0" t="n">
        <v>29152387.7047661</v>
      </c>
      <c r="E68" s="0" t="n">
        <v>27946778.8060134</v>
      </c>
      <c r="F68" s="0" t="n">
        <v>20715776.663611</v>
      </c>
      <c r="G68" s="0" t="n">
        <v>7109743.37125207</v>
      </c>
      <c r="H68" s="0" t="n">
        <v>20841361.848439</v>
      </c>
      <c r="I68" s="0" t="n">
        <v>7105416.95757442</v>
      </c>
      <c r="J68" s="0" t="n">
        <v>3068645.78030912</v>
      </c>
      <c r="K68" s="0" t="n">
        <v>2976586.40689984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29509952.3583987</v>
      </c>
      <c r="C69" s="0" t="n">
        <v>28293466.3318259</v>
      </c>
      <c r="D69" s="0" t="n">
        <v>29644693.9305646</v>
      </c>
      <c r="E69" s="0" t="n">
        <v>28420102.1624732</v>
      </c>
      <c r="F69" s="0" t="n">
        <v>21093773.1935231</v>
      </c>
      <c r="G69" s="0" t="n">
        <v>7199693.13830279</v>
      </c>
      <c r="H69" s="0" t="n">
        <v>21221008.6288462</v>
      </c>
      <c r="I69" s="0" t="n">
        <v>7199093.53362695</v>
      </c>
      <c r="J69" s="0" t="n">
        <v>3169971.84884915</v>
      </c>
      <c r="K69" s="0" t="n">
        <v>3074872.69338367</v>
      </c>
      <c r="L69" s="0" t="n">
        <v>4918496.62484937</v>
      </c>
      <c r="M69" s="0" t="n">
        <v>4644446.33429949</v>
      </c>
      <c r="N69" s="0" t="n">
        <v>4940949.78631165</v>
      </c>
      <c r="O69" s="0" t="n">
        <v>4665552.71363808</v>
      </c>
      <c r="P69" s="0" t="n">
        <v>528328.641474858</v>
      </c>
      <c r="Q69" s="0" t="n">
        <v>512478.782230612</v>
      </c>
    </row>
    <row r="70" customFormat="false" ht="12.8" hidden="false" customHeight="false" outlineLevel="0" collapsed="false">
      <c r="A70" s="0" t="n">
        <v>117</v>
      </c>
      <c r="B70" s="0" t="n">
        <v>29294993.5829863</v>
      </c>
      <c r="C70" s="0" t="n">
        <v>28087004.6605866</v>
      </c>
      <c r="D70" s="0" t="n">
        <v>29427629.2093934</v>
      </c>
      <c r="E70" s="0" t="n">
        <v>28211661.164636</v>
      </c>
      <c r="F70" s="0" t="n">
        <v>20957616.367307</v>
      </c>
      <c r="G70" s="0" t="n">
        <v>7129388.29327956</v>
      </c>
      <c r="H70" s="0" t="n">
        <v>21082865.0705562</v>
      </c>
      <c r="I70" s="0" t="n">
        <v>7128796.0940798</v>
      </c>
      <c r="J70" s="0" t="n">
        <v>3176336.76542871</v>
      </c>
      <c r="K70" s="0" t="n">
        <v>3081046.66246584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29769401.487979</v>
      </c>
      <c r="C71" s="0" t="n">
        <v>28541017.6180005</v>
      </c>
      <c r="D71" s="0" t="n">
        <v>29903641.4988194</v>
      </c>
      <c r="E71" s="0" t="n">
        <v>28667182.0318625</v>
      </c>
      <c r="F71" s="0" t="n">
        <v>21266059.0304449</v>
      </c>
      <c r="G71" s="0" t="n">
        <v>7274958.58755568</v>
      </c>
      <c r="H71" s="0" t="n">
        <v>21392823.2777728</v>
      </c>
      <c r="I71" s="0" t="n">
        <v>7274358.75408973</v>
      </c>
      <c r="J71" s="0" t="n">
        <v>3298450.16519533</v>
      </c>
      <c r="K71" s="0" t="n">
        <v>3199496.66023948</v>
      </c>
      <c r="L71" s="0" t="n">
        <v>4959652.62828811</v>
      </c>
      <c r="M71" s="0" t="n">
        <v>4683176.85679171</v>
      </c>
      <c r="N71" s="0" t="n">
        <v>4982022.20521399</v>
      </c>
      <c r="O71" s="0" t="n">
        <v>4704204.6357629</v>
      </c>
      <c r="P71" s="0" t="n">
        <v>549741.694199223</v>
      </c>
      <c r="Q71" s="0" t="n">
        <v>533249.443373246</v>
      </c>
    </row>
    <row r="72" customFormat="false" ht="12.8" hidden="false" customHeight="false" outlineLevel="0" collapsed="false">
      <c r="A72" s="0" t="n">
        <v>119</v>
      </c>
      <c r="B72" s="0" t="n">
        <v>29595769.2970576</v>
      </c>
      <c r="C72" s="0" t="n">
        <v>28373763.6299498</v>
      </c>
      <c r="D72" s="0" t="n">
        <v>29727514.0420623</v>
      </c>
      <c r="E72" s="0" t="n">
        <v>28497588.8882726</v>
      </c>
      <c r="F72" s="0" t="n">
        <v>21181277.8162805</v>
      </c>
      <c r="G72" s="0" t="n">
        <v>7192485.81366932</v>
      </c>
      <c r="H72" s="0" t="n">
        <v>21305545.8625736</v>
      </c>
      <c r="I72" s="0" t="n">
        <v>7192043.02569901</v>
      </c>
      <c r="J72" s="0" t="n">
        <v>3370300.04496798</v>
      </c>
      <c r="K72" s="0" t="n">
        <v>3269191.04361894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30048987.9574077</v>
      </c>
      <c r="C73" s="0" t="n">
        <v>28807437.9745624</v>
      </c>
      <c r="D73" s="0" t="n">
        <v>30182163.99392</v>
      </c>
      <c r="E73" s="0" t="n">
        <v>28932622.4884303</v>
      </c>
      <c r="F73" s="0" t="n">
        <v>21488970.9011152</v>
      </c>
      <c r="G73" s="0" t="n">
        <v>7318467.07344726</v>
      </c>
      <c r="H73" s="0" t="n">
        <v>21614155.8332489</v>
      </c>
      <c r="I73" s="0" t="n">
        <v>7318466.65518147</v>
      </c>
      <c r="J73" s="0" t="n">
        <v>3457790.246895</v>
      </c>
      <c r="K73" s="0" t="n">
        <v>3354056.53948815</v>
      </c>
      <c r="L73" s="0" t="n">
        <v>5006737.25551025</v>
      </c>
      <c r="M73" s="0" t="n">
        <v>4728134.57328754</v>
      </c>
      <c r="N73" s="0" t="n">
        <v>5028933.09130243</v>
      </c>
      <c r="O73" s="0" t="n">
        <v>4749002.22250391</v>
      </c>
      <c r="P73" s="0" t="n">
        <v>576298.3744825</v>
      </c>
      <c r="Q73" s="0" t="n">
        <v>559009.423248025</v>
      </c>
    </row>
    <row r="74" customFormat="false" ht="12.8" hidden="false" customHeight="false" outlineLevel="0" collapsed="false">
      <c r="A74" s="0" t="n">
        <v>121</v>
      </c>
      <c r="B74" s="0" t="n">
        <v>29732035.1362538</v>
      </c>
      <c r="C74" s="0" t="n">
        <v>28503196.7893333</v>
      </c>
      <c r="D74" s="0" t="n">
        <v>29861838.6333209</v>
      </c>
      <c r="E74" s="0" t="n">
        <v>28625211.4789816</v>
      </c>
      <c r="F74" s="0" t="n">
        <v>21249957.8574712</v>
      </c>
      <c r="G74" s="0" t="n">
        <v>7253238.93186211</v>
      </c>
      <c r="H74" s="0" t="n">
        <v>21371972.9602194</v>
      </c>
      <c r="I74" s="0" t="n">
        <v>7253238.51876216</v>
      </c>
      <c r="J74" s="0" t="n">
        <v>3452892.13181018</v>
      </c>
      <c r="K74" s="0" t="n">
        <v>3349305.36785588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30087114.0073218</v>
      </c>
      <c r="C75" s="0" t="n">
        <v>28844027.0275979</v>
      </c>
      <c r="D75" s="0" t="n">
        <v>30217764.6871118</v>
      </c>
      <c r="E75" s="0" t="n">
        <v>28966838.0633033</v>
      </c>
      <c r="F75" s="0" t="n">
        <v>21454346.6495572</v>
      </c>
      <c r="G75" s="0" t="n">
        <v>7389680.37804067</v>
      </c>
      <c r="H75" s="0" t="n">
        <v>21577158.1128726</v>
      </c>
      <c r="I75" s="0" t="n">
        <v>7389679.95043063</v>
      </c>
      <c r="J75" s="0" t="n">
        <v>3580300.52626081</v>
      </c>
      <c r="K75" s="0" t="n">
        <v>3472891.51047298</v>
      </c>
      <c r="L75" s="0" t="n">
        <v>5011237.0252796</v>
      </c>
      <c r="M75" s="0" t="n">
        <v>4732431.77584623</v>
      </c>
      <c r="N75" s="0" t="n">
        <v>5033012.03161034</v>
      </c>
      <c r="O75" s="0" t="n">
        <v>4752903.91320696</v>
      </c>
      <c r="P75" s="0" t="n">
        <v>596716.754376801</v>
      </c>
      <c r="Q75" s="0" t="n">
        <v>578815.251745497</v>
      </c>
    </row>
    <row r="76" customFormat="false" ht="12.8" hidden="false" customHeight="false" outlineLevel="0" collapsed="false">
      <c r="A76" s="0" t="n">
        <v>123</v>
      </c>
      <c r="B76" s="0" t="n">
        <v>29800297.1717976</v>
      </c>
      <c r="C76" s="0" t="n">
        <v>28568921.9343124</v>
      </c>
      <c r="D76" s="0" t="n">
        <v>29928463.4389687</v>
      </c>
      <c r="E76" s="0" t="n">
        <v>28689397.6604537</v>
      </c>
      <c r="F76" s="0" t="n">
        <v>21215060.3419866</v>
      </c>
      <c r="G76" s="0" t="n">
        <v>7353861.59232575</v>
      </c>
      <c r="H76" s="0" t="n">
        <v>21335536.5031527</v>
      </c>
      <c r="I76" s="0" t="n">
        <v>7353861.15730103</v>
      </c>
      <c r="J76" s="0" t="n">
        <v>3622474.73249203</v>
      </c>
      <c r="K76" s="0" t="n">
        <v>3513800.49051727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30340709.150048</v>
      </c>
      <c r="C77" s="0" t="n">
        <v>29087296.6541425</v>
      </c>
      <c r="D77" s="0" t="n">
        <v>30470691.2454114</v>
      </c>
      <c r="E77" s="0" t="n">
        <v>29209479.3118369</v>
      </c>
      <c r="F77" s="0" t="n">
        <v>21590018.4725378</v>
      </c>
      <c r="G77" s="0" t="n">
        <v>7497278.18160478</v>
      </c>
      <c r="H77" s="0" t="n">
        <v>21712201.5718311</v>
      </c>
      <c r="I77" s="0" t="n">
        <v>7497277.74000585</v>
      </c>
      <c r="J77" s="0" t="n">
        <v>3761496.14630091</v>
      </c>
      <c r="K77" s="0" t="n">
        <v>3648651.26191189</v>
      </c>
      <c r="L77" s="0" t="n">
        <v>5054885.11313188</v>
      </c>
      <c r="M77" s="0" t="n">
        <v>4774601.01447145</v>
      </c>
      <c r="N77" s="0" t="n">
        <v>5076548.70492166</v>
      </c>
      <c r="O77" s="0" t="n">
        <v>4794972.83675044</v>
      </c>
      <c r="P77" s="0" t="n">
        <v>626916.024383486</v>
      </c>
      <c r="Q77" s="0" t="n">
        <v>608108.543651981</v>
      </c>
    </row>
    <row r="78" customFormat="false" ht="12.8" hidden="false" customHeight="false" outlineLevel="0" collapsed="false">
      <c r="A78" s="0" t="n">
        <v>125</v>
      </c>
      <c r="B78" s="0" t="n">
        <v>30094314.7029873</v>
      </c>
      <c r="C78" s="0" t="n">
        <v>28851402.65607</v>
      </c>
      <c r="D78" s="0" t="n">
        <v>30222784.767073</v>
      </c>
      <c r="E78" s="0" t="n">
        <v>28972164.0503805</v>
      </c>
      <c r="F78" s="0" t="n">
        <v>21412372.5038493</v>
      </c>
      <c r="G78" s="0" t="n">
        <v>7439030.15222065</v>
      </c>
      <c r="H78" s="0" t="n">
        <v>21533134.3281109</v>
      </c>
      <c r="I78" s="0" t="n">
        <v>7439029.7222696</v>
      </c>
      <c r="J78" s="0" t="n">
        <v>3766405.09831151</v>
      </c>
      <c r="K78" s="0" t="n">
        <v>3653412.94536216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30796045.0812674</v>
      </c>
      <c r="C79" s="0" t="n">
        <v>29524251.1869247</v>
      </c>
      <c r="D79" s="0" t="n">
        <v>30925201.2029732</v>
      </c>
      <c r="E79" s="0" t="n">
        <v>29645657.4673517</v>
      </c>
      <c r="F79" s="0" t="n">
        <v>21870028.9892624</v>
      </c>
      <c r="G79" s="0" t="n">
        <v>7654222.19766223</v>
      </c>
      <c r="H79" s="0" t="n">
        <v>21991435.7070656</v>
      </c>
      <c r="I79" s="0" t="n">
        <v>7654221.76028609</v>
      </c>
      <c r="J79" s="0" t="n">
        <v>3917395.22712037</v>
      </c>
      <c r="K79" s="0" t="n">
        <v>3799873.37030676</v>
      </c>
      <c r="L79" s="0" t="n">
        <v>5130882.72388223</v>
      </c>
      <c r="M79" s="0" t="n">
        <v>4846833.58109078</v>
      </c>
      <c r="N79" s="0" t="n">
        <v>5152408.66012816</v>
      </c>
      <c r="O79" s="0" t="n">
        <v>4867076.0450208</v>
      </c>
      <c r="P79" s="0" t="n">
        <v>652899.204520062</v>
      </c>
      <c r="Q79" s="0" t="n">
        <v>633312.22838446</v>
      </c>
    </row>
    <row r="80" customFormat="false" ht="12.8" hidden="false" customHeight="false" outlineLevel="0" collapsed="false">
      <c r="A80" s="0" t="n">
        <v>127</v>
      </c>
      <c r="B80" s="0" t="n">
        <v>30400084.2077036</v>
      </c>
      <c r="C80" s="0" t="n">
        <v>29144707.3326877</v>
      </c>
      <c r="D80" s="0" t="n">
        <v>30526445.1748939</v>
      </c>
      <c r="E80" s="0" t="n">
        <v>29263486.0015376</v>
      </c>
      <c r="F80" s="0" t="n">
        <v>21538079.4428061</v>
      </c>
      <c r="G80" s="0" t="n">
        <v>7606627.88988156</v>
      </c>
      <c r="H80" s="0" t="n">
        <v>21656858.5436765</v>
      </c>
      <c r="I80" s="0" t="n">
        <v>7606627.45786105</v>
      </c>
      <c r="J80" s="0" t="n">
        <v>3928471.40299641</v>
      </c>
      <c r="K80" s="0" t="n">
        <v>3810617.26090651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30878789.5450921</v>
      </c>
      <c r="C81" s="0" t="n">
        <v>29604217.8048992</v>
      </c>
      <c r="D81" s="0" t="n">
        <v>31005936.416152</v>
      </c>
      <c r="E81" s="0" t="n">
        <v>29723735.6772382</v>
      </c>
      <c r="F81" s="0" t="n">
        <v>21873095.3482445</v>
      </c>
      <c r="G81" s="0" t="n">
        <v>7731122.45665471</v>
      </c>
      <c r="H81" s="0" t="n">
        <v>21992613.6589206</v>
      </c>
      <c r="I81" s="0" t="n">
        <v>7731122.01831759</v>
      </c>
      <c r="J81" s="0" t="n">
        <v>4083068.45111175</v>
      </c>
      <c r="K81" s="0" t="n">
        <v>3960576.3975784</v>
      </c>
      <c r="L81" s="0" t="n">
        <v>5140638.59798542</v>
      </c>
      <c r="M81" s="0" t="n">
        <v>4855918.93724322</v>
      </c>
      <c r="N81" s="0" t="n">
        <v>5161829.71010228</v>
      </c>
      <c r="O81" s="0" t="n">
        <v>4875847.29941853</v>
      </c>
      <c r="P81" s="0" t="n">
        <v>680511.408518625</v>
      </c>
      <c r="Q81" s="0" t="n">
        <v>660096.066263066</v>
      </c>
    </row>
    <row r="82" customFormat="false" ht="12.8" hidden="false" customHeight="false" outlineLevel="0" collapsed="false">
      <c r="A82" s="0" t="n">
        <v>129</v>
      </c>
      <c r="B82" s="0" t="n">
        <v>30576639.3618345</v>
      </c>
      <c r="C82" s="0" t="n">
        <v>29315167.3937786</v>
      </c>
      <c r="D82" s="0" t="n">
        <v>30701746.7468641</v>
      </c>
      <c r="E82" s="0" t="n">
        <v>29432768.151552</v>
      </c>
      <c r="F82" s="0" t="n">
        <v>21661122.5189864</v>
      </c>
      <c r="G82" s="0" t="n">
        <v>7654044.87479213</v>
      </c>
      <c r="H82" s="0" t="n">
        <v>21778723.7120809</v>
      </c>
      <c r="I82" s="0" t="n">
        <v>7654044.43947106</v>
      </c>
      <c r="J82" s="0" t="n">
        <v>4150130.87771496</v>
      </c>
      <c r="K82" s="0" t="n">
        <v>4025626.95138351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31091229.5641853</v>
      </c>
      <c r="C83" s="0" t="n">
        <v>29809177.4065778</v>
      </c>
      <c r="D83" s="0" t="n">
        <v>31216563.5730893</v>
      </c>
      <c r="E83" s="0" t="n">
        <v>29926991.0539593</v>
      </c>
      <c r="F83" s="0" t="n">
        <v>22016717.8980051</v>
      </c>
      <c r="G83" s="0" t="n">
        <v>7792459.50857276</v>
      </c>
      <c r="H83" s="0" t="n">
        <v>22134531.986257</v>
      </c>
      <c r="I83" s="0" t="n">
        <v>7792459.06770232</v>
      </c>
      <c r="J83" s="0" t="n">
        <v>4321049.07092122</v>
      </c>
      <c r="K83" s="0" t="n">
        <v>4191417.59879358</v>
      </c>
      <c r="L83" s="0" t="n">
        <v>5178800.58121104</v>
      </c>
      <c r="M83" s="0" t="n">
        <v>4893394.81537409</v>
      </c>
      <c r="N83" s="0" t="n">
        <v>5199689.52578223</v>
      </c>
      <c r="O83" s="0" t="n">
        <v>4913039.16669758</v>
      </c>
      <c r="P83" s="0" t="n">
        <v>720174.845153537</v>
      </c>
      <c r="Q83" s="0" t="n">
        <v>698569.599798931</v>
      </c>
    </row>
    <row r="84" customFormat="false" ht="12.8" hidden="false" customHeight="false" outlineLevel="0" collapsed="false">
      <c r="A84" s="0" t="n">
        <v>131</v>
      </c>
      <c r="B84" s="0" t="n">
        <v>30758687.2093543</v>
      </c>
      <c r="C84" s="0" t="n">
        <v>29490655.4281602</v>
      </c>
      <c r="D84" s="0" t="n">
        <v>30882579.1704587</v>
      </c>
      <c r="E84" s="0" t="n">
        <v>29607113.3413761</v>
      </c>
      <c r="F84" s="0" t="n">
        <v>21794668.8045607</v>
      </c>
      <c r="G84" s="0" t="n">
        <v>7695986.62359948</v>
      </c>
      <c r="H84" s="0" t="n">
        <v>21911127.1371115</v>
      </c>
      <c r="I84" s="0" t="n">
        <v>7695986.20426457</v>
      </c>
      <c r="J84" s="0" t="n">
        <v>4340874.25998068</v>
      </c>
      <c r="K84" s="0" t="n">
        <v>4210648.03218126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31213208.3417293</v>
      </c>
      <c r="C85" s="0" t="n">
        <v>29926991.105621</v>
      </c>
      <c r="D85" s="0" t="n">
        <v>31337711.446238</v>
      </c>
      <c r="E85" s="0" t="n">
        <v>30044023.485686</v>
      </c>
      <c r="F85" s="0" t="n">
        <v>22057734.1962721</v>
      </c>
      <c r="G85" s="0" t="n">
        <v>7869256.90934897</v>
      </c>
      <c r="H85" s="0" t="n">
        <v>22174767.0019601</v>
      </c>
      <c r="I85" s="0" t="n">
        <v>7869256.48372588</v>
      </c>
      <c r="J85" s="0" t="n">
        <v>4468683.50363073</v>
      </c>
      <c r="K85" s="0" t="n">
        <v>4334622.99852181</v>
      </c>
      <c r="L85" s="0" t="n">
        <v>5200405.91580067</v>
      </c>
      <c r="M85" s="0" t="n">
        <v>4914947.26402853</v>
      </c>
      <c r="N85" s="0" t="n">
        <v>5221156.33779801</v>
      </c>
      <c r="O85" s="0" t="n">
        <v>4934461.48301104</v>
      </c>
      <c r="P85" s="0" t="n">
        <v>744780.583938455</v>
      </c>
      <c r="Q85" s="0" t="n">
        <v>722437.166420302</v>
      </c>
    </row>
    <row r="86" customFormat="false" ht="12.8" hidden="false" customHeight="false" outlineLevel="0" collapsed="false">
      <c r="A86" s="0" t="n">
        <v>133</v>
      </c>
      <c r="B86" s="0" t="n">
        <v>30841414.9287948</v>
      </c>
      <c r="C86" s="0" t="n">
        <v>29571502.0804586</v>
      </c>
      <c r="D86" s="0" t="n">
        <v>30962891.3781132</v>
      </c>
      <c r="E86" s="0" t="n">
        <v>29685689.533284</v>
      </c>
      <c r="F86" s="0" t="n">
        <v>21805943.5693387</v>
      </c>
      <c r="G86" s="0" t="n">
        <v>7765558.51111988</v>
      </c>
      <c r="H86" s="0" t="n">
        <v>21920131.4524135</v>
      </c>
      <c r="I86" s="0" t="n">
        <v>7765558.08087052</v>
      </c>
      <c r="J86" s="0" t="n">
        <v>4471847.58964025</v>
      </c>
      <c r="K86" s="0" t="n">
        <v>4337692.16195104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31380506.1933306</v>
      </c>
      <c r="C87" s="0" t="n">
        <v>30089622.0078375</v>
      </c>
      <c r="D87" s="0" t="n">
        <v>31503339.9782089</v>
      </c>
      <c r="E87" s="0" t="n">
        <v>30205085.2936833</v>
      </c>
      <c r="F87" s="0" t="n">
        <v>22170136.0727854</v>
      </c>
      <c r="G87" s="0" t="n">
        <v>7919485.93505217</v>
      </c>
      <c r="H87" s="0" t="n">
        <v>22285599.7946861</v>
      </c>
      <c r="I87" s="0" t="n">
        <v>7919485.49899718</v>
      </c>
      <c r="J87" s="0" t="n">
        <v>4626205.03879589</v>
      </c>
      <c r="K87" s="0" t="n">
        <v>4487418.88763202</v>
      </c>
      <c r="L87" s="0" t="n">
        <v>5225859.6950107</v>
      </c>
      <c r="M87" s="0" t="n">
        <v>4939146.48007955</v>
      </c>
      <c r="N87" s="0" t="n">
        <v>5246331.90881313</v>
      </c>
      <c r="O87" s="0" t="n">
        <v>4958399.82389261</v>
      </c>
      <c r="P87" s="0" t="n">
        <v>771034.173132649</v>
      </c>
      <c r="Q87" s="0" t="n">
        <v>747903.147938669</v>
      </c>
    </row>
    <row r="88" customFormat="false" ht="12.8" hidden="false" customHeight="false" outlineLevel="0" collapsed="false">
      <c r="A88" s="0" t="n">
        <v>135</v>
      </c>
      <c r="B88" s="0" t="n">
        <v>31063402.033387</v>
      </c>
      <c r="C88" s="0" t="n">
        <v>29786196.8053971</v>
      </c>
      <c r="D88" s="0" t="n">
        <v>31183572.5619764</v>
      </c>
      <c r="E88" s="0" t="n">
        <v>29899157.0545808</v>
      </c>
      <c r="F88" s="0" t="n">
        <v>21950535.9151036</v>
      </c>
      <c r="G88" s="0" t="n">
        <v>7835660.89029352</v>
      </c>
      <c r="H88" s="0" t="n">
        <v>22063496.5972802</v>
      </c>
      <c r="I88" s="0" t="n">
        <v>7835660.45730059</v>
      </c>
      <c r="J88" s="0" t="n">
        <v>4657044.75477791</v>
      </c>
      <c r="K88" s="0" t="n">
        <v>4517333.41213457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31461273.2633225</v>
      </c>
      <c r="C89" s="0" t="n">
        <v>30168937.1201565</v>
      </c>
      <c r="D89" s="0" t="n">
        <v>31580746.6650089</v>
      </c>
      <c r="E89" s="0" t="n">
        <v>30281242.1928932</v>
      </c>
      <c r="F89" s="0" t="n">
        <v>22238273.9429688</v>
      </c>
      <c r="G89" s="0" t="n">
        <v>7930663.17718771</v>
      </c>
      <c r="H89" s="0" t="n">
        <v>22350579.3419988</v>
      </c>
      <c r="I89" s="0" t="n">
        <v>7930662.85089446</v>
      </c>
      <c r="J89" s="0" t="n">
        <v>4766375.14113979</v>
      </c>
      <c r="K89" s="0" t="n">
        <v>4623383.8869056</v>
      </c>
      <c r="L89" s="0" t="n">
        <v>5241318.16050507</v>
      </c>
      <c r="M89" s="0" t="n">
        <v>4954914.81137813</v>
      </c>
      <c r="N89" s="0" t="n">
        <v>5261230.4074442</v>
      </c>
      <c r="O89" s="0" t="n">
        <v>4973637.80702144</v>
      </c>
      <c r="P89" s="0" t="n">
        <v>794395.856856632</v>
      </c>
      <c r="Q89" s="0" t="n">
        <v>770563.981150933</v>
      </c>
    </row>
    <row r="90" customFormat="false" ht="12.8" hidden="false" customHeight="false" outlineLevel="0" collapsed="false">
      <c r="A90" s="0" t="n">
        <v>137</v>
      </c>
      <c r="B90" s="0" t="n">
        <v>31127781.3357087</v>
      </c>
      <c r="C90" s="0" t="n">
        <v>29849543.8160116</v>
      </c>
      <c r="D90" s="0" t="n">
        <v>31243735.2675334</v>
      </c>
      <c r="E90" s="0" t="n">
        <v>29958540.5861501</v>
      </c>
      <c r="F90" s="0" t="n">
        <v>22014731.585974</v>
      </c>
      <c r="G90" s="0" t="n">
        <v>7834812.23003752</v>
      </c>
      <c r="H90" s="0" t="n">
        <v>22123728.6844203</v>
      </c>
      <c r="I90" s="0" t="n">
        <v>7834811.90172979</v>
      </c>
      <c r="J90" s="0" t="n">
        <v>4802240.01983046</v>
      </c>
      <c r="K90" s="0" t="n">
        <v>4658172.81923555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31586694.0700065</v>
      </c>
      <c r="C91" s="0" t="n">
        <v>30290718.0439224</v>
      </c>
      <c r="D91" s="0" t="n">
        <v>31702662.0958143</v>
      </c>
      <c r="E91" s="0" t="n">
        <v>30399728.0633522</v>
      </c>
      <c r="F91" s="0" t="n">
        <v>22347315.9674197</v>
      </c>
      <c r="G91" s="0" t="n">
        <v>7943402.0765027</v>
      </c>
      <c r="H91" s="0" t="n">
        <v>22456326.3578808</v>
      </c>
      <c r="I91" s="0" t="n">
        <v>7943401.70547141</v>
      </c>
      <c r="J91" s="0" t="n">
        <v>4986619.5048979</v>
      </c>
      <c r="K91" s="0" t="n">
        <v>4837020.91975096</v>
      </c>
      <c r="L91" s="0" t="n">
        <v>5262608.50337616</v>
      </c>
      <c r="M91" s="0" t="n">
        <v>4976306.84877309</v>
      </c>
      <c r="N91" s="0" t="n">
        <v>5281936.52100556</v>
      </c>
      <c r="O91" s="0" t="n">
        <v>4994480.94541468</v>
      </c>
      <c r="P91" s="0" t="n">
        <v>831103.250816316</v>
      </c>
      <c r="Q91" s="0" t="n">
        <v>806170.153291826</v>
      </c>
    </row>
    <row r="92" customFormat="false" ht="12.8" hidden="false" customHeight="false" outlineLevel="0" collapsed="false">
      <c r="A92" s="0" t="n">
        <v>139</v>
      </c>
      <c r="B92" s="0" t="n">
        <v>31247735.9480913</v>
      </c>
      <c r="C92" s="0" t="n">
        <v>29966657.9155139</v>
      </c>
      <c r="D92" s="0" t="n">
        <v>31361328.4955241</v>
      </c>
      <c r="E92" s="0" t="n">
        <v>30073435.3341391</v>
      </c>
      <c r="F92" s="0" t="n">
        <v>22123648.3864598</v>
      </c>
      <c r="G92" s="0" t="n">
        <v>7843009.52905412</v>
      </c>
      <c r="H92" s="0" t="n">
        <v>22230426.1446213</v>
      </c>
      <c r="I92" s="0" t="n">
        <v>7843009.18951782</v>
      </c>
      <c r="J92" s="0" t="n">
        <v>5045657.72061687</v>
      </c>
      <c r="K92" s="0" t="n">
        <v>4894287.98899837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31956599.5528885</v>
      </c>
      <c r="C93" s="0" t="n">
        <v>30647463.5636684</v>
      </c>
      <c r="D93" s="0" t="n">
        <v>32071670.7734846</v>
      </c>
      <c r="E93" s="0" t="n">
        <v>30755630.7488916</v>
      </c>
      <c r="F93" s="0" t="n">
        <v>22673451.638295</v>
      </c>
      <c r="G93" s="0" t="n">
        <v>7974011.92537344</v>
      </c>
      <c r="H93" s="0" t="n">
        <v>22781619.1679472</v>
      </c>
      <c r="I93" s="0" t="n">
        <v>7974011.58094437</v>
      </c>
      <c r="J93" s="0" t="n">
        <v>5227610.03646543</v>
      </c>
      <c r="K93" s="0" t="n">
        <v>5070781.73537147</v>
      </c>
      <c r="L93" s="0" t="n">
        <v>5324471.55921784</v>
      </c>
      <c r="M93" s="0" t="n">
        <v>5035569.96149281</v>
      </c>
      <c r="N93" s="0" t="n">
        <v>5343650.13815812</v>
      </c>
      <c r="O93" s="0" t="n">
        <v>5053603.59722224</v>
      </c>
      <c r="P93" s="0" t="n">
        <v>871268.339410905</v>
      </c>
      <c r="Q93" s="0" t="n">
        <v>845130.289228578</v>
      </c>
    </row>
    <row r="94" customFormat="false" ht="12.8" hidden="false" customHeight="false" outlineLevel="0" collapsed="false">
      <c r="A94" s="0" t="n">
        <v>141</v>
      </c>
      <c r="B94" s="0" t="n">
        <v>31625466.5185184</v>
      </c>
      <c r="C94" s="0" t="n">
        <v>30331504.8204995</v>
      </c>
      <c r="D94" s="0" t="n">
        <v>31737809.0085612</v>
      </c>
      <c r="E94" s="0" t="n">
        <v>30437106.9960647</v>
      </c>
      <c r="F94" s="0" t="n">
        <v>22477435.1467683</v>
      </c>
      <c r="G94" s="0" t="n">
        <v>7854069.67373117</v>
      </c>
      <c r="H94" s="0" t="n">
        <v>22583037.6625087</v>
      </c>
      <c r="I94" s="0" t="n">
        <v>7854069.333556</v>
      </c>
      <c r="J94" s="0" t="n">
        <v>5184989.32597159</v>
      </c>
      <c r="K94" s="0" t="n">
        <v>5029439.64619244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32128163.7907206</v>
      </c>
      <c r="C95" s="0" t="n">
        <v>30814795.5877718</v>
      </c>
      <c r="D95" s="0" t="n">
        <v>32241055.6641276</v>
      </c>
      <c r="E95" s="0" t="n">
        <v>30920914.3297632</v>
      </c>
      <c r="F95" s="0" t="n">
        <v>22832779.7877669</v>
      </c>
      <c r="G95" s="0" t="n">
        <v>7982015.80000489</v>
      </c>
      <c r="H95" s="0" t="n">
        <v>22938898.8459481</v>
      </c>
      <c r="I95" s="0" t="n">
        <v>7982015.4838151</v>
      </c>
      <c r="J95" s="0" t="n">
        <v>5284231.11843776</v>
      </c>
      <c r="K95" s="0" t="n">
        <v>5125704.18488463</v>
      </c>
      <c r="L95" s="0" t="n">
        <v>5352981.66464793</v>
      </c>
      <c r="M95" s="0" t="n">
        <v>5062880.04523137</v>
      </c>
      <c r="N95" s="0" t="n">
        <v>5371797.04443365</v>
      </c>
      <c r="O95" s="0" t="n">
        <v>5080571.91184636</v>
      </c>
      <c r="P95" s="0" t="n">
        <v>880705.186406293</v>
      </c>
      <c r="Q95" s="0" t="n">
        <v>854284.030814105</v>
      </c>
    </row>
    <row r="96" customFormat="false" ht="12.8" hidden="false" customHeight="false" outlineLevel="0" collapsed="false">
      <c r="A96" s="0" t="n">
        <v>143</v>
      </c>
      <c r="B96" s="0" t="n">
        <v>31822988.8948023</v>
      </c>
      <c r="C96" s="0" t="n">
        <v>30522660.4957433</v>
      </c>
      <c r="D96" s="0" t="n">
        <v>31932632.2376965</v>
      </c>
      <c r="E96" s="0" t="n">
        <v>30625725.6143875</v>
      </c>
      <c r="F96" s="0" t="n">
        <v>22625371.3983458</v>
      </c>
      <c r="G96" s="0" t="n">
        <v>7897289.09739753</v>
      </c>
      <c r="H96" s="0" t="n">
        <v>22728436.8321317</v>
      </c>
      <c r="I96" s="0" t="n">
        <v>7897288.78225583</v>
      </c>
      <c r="J96" s="0" t="n">
        <v>5301307.14214255</v>
      </c>
      <c r="K96" s="0" t="n">
        <v>5142267.92787828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32171996.4356993</v>
      </c>
      <c r="C97" s="0" t="n">
        <v>30858492.9896253</v>
      </c>
      <c r="D97" s="0" t="n">
        <v>32281627.3914325</v>
      </c>
      <c r="E97" s="0" t="n">
        <v>30961546.1411594</v>
      </c>
      <c r="F97" s="0" t="n">
        <v>22893814.3259179</v>
      </c>
      <c r="G97" s="0" t="n">
        <v>7964678.66370737</v>
      </c>
      <c r="H97" s="0" t="n">
        <v>22996867.7966669</v>
      </c>
      <c r="I97" s="0" t="n">
        <v>7964678.34449253</v>
      </c>
      <c r="J97" s="0" t="n">
        <v>5430763.70440046</v>
      </c>
      <c r="K97" s="0" t="n">
        <v>5267840.79326845</v>
      </c>
      <c r="L97" s="0" t="n">
        <v>5360251.32206515</v>
      </c>
      <c r="M97" s="0" t="n">
        <v>5070364.59095387</v>
      </c>
      <c r="N97" s="0" t="n">
        <v>5378523.15744355</v>
      </c>
      <c r="O97" s="0" t="n">
        <v>5087545.52871971</v>
      </c>
      <c r="P97" s="0" t="n">
        <v>905127.284066744</v>
      </c>
      <c r="Q97" s="0" t="n">
        <v>877973.465544741</v>
      </c>
    </row>
    <row r="98" customFormat="false" ht="12.8" hidden="false" customHeight="false" outlineLevel="0" collapsed="false">
      <c r="A98" s="0" t="n">
        <v>145</v>
      </c>
      <c r="B98" s="0" t="n">
        <v>31879334.6665617</v>
      </c>
      <c r="C98" s="0" t="n">
        <v>30579343.130807</v>
      </c>
      <c r="D98" s="0" t="n">
        <v>31986769.9945259</v>
      </c>
      <c r="E98" s="0" t="n">
        <v>30680325.7535898</v>
      </c>
      <c r="F98" s="0" t="n">
        <v>22702987.7882932</v>
      </c>
      <c r="G98" s="0" t="n">
        <v>7876355.34251381</v>
      </c>
      <c r="H98" s="0" t="n">
        <v>22803970.7263483</v>
      </c>
      <c r="I98" s="0" t="n">
        <v>7876355.02724147</v>
      </c>
      <c r="J98" s="0" t="n">
        <v>5460747.0905438</v>
      </c>
      <c r="K98" s="0" t="n">
        <v>5296924.67782749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32512497.0190091</v>
      </c>
      <c r="C99" s="0" t="n">
        <v>31186371.4242882</v>
      </c>
      <c r="D99" s="0" t="n">
        <v>32620582.0376746</v>
      </c>
      <c r="E99" s="0" t="n">
        <v>31287964.6686635</v>
      </c>
      <c r="F99" s="0" t="n">
        <v>23217161.4905852</v>
      </c>
      <c r="G99" s="0" t="n">
        <v>7969209.93370296</v>
      </c>
      <c r="H99" s="0" t="n">
        <v>23318755.040247</v>
      </c>
      <c r="I99" s="0" t="n">
        <v>7969209.62841644</v>
      </c>
      <c r="J99" s="0" t="n">
        <v>5582049.84230655</v>
      </c>
      <c r="K99" s="0" t="n">
        <v>5414588.34703735</v>
      </c>
      <c r="L99" s="0" t="n">
        <v>5416181.33886258</v>
      </c>
      <c r="M99" s="0" t="n">
        <v>5123160.94497921</v>
      </c>
      <c r="N99" s="0" t="n">
        <v>5434194.32545394</v>
      </c>
      <c r="O99" s="0" t="n">
        <v>5140096.39546039</v>
      </c>
      <c r="P99" s="0" t="n">
        <v>930341.640384424</v>
      </c>
      <c r="Q99" s="0" t="n">
        <v>902431.391172892</v>
      </c>
    </row>
    <row r="100" customFormat="false" ht="12.8" hidden="false" customHeight="false" outlineLevel="0" collapsed="false">
      <c r="A100" s="0" t="n">
        <v>147</v>
      </c>
      <c r="B100" s="0" t="n">
        <v>32214337.4347244</v>
      </c>
      <c r="C100" s="0" t="n">
        <v>30900709.6204967</v>
      </c>
      <c r="D100" s="0" t="n">
        <v>32318829.8205091</v>
      </c>
      <c r="E100" s="0" t="n">
        <v>30998925.8716763</v>
      </c>
      <c r="F100" s="0" t="n">
        <v>23000476.540574</v>
      </c>
      <c r="G100" s="0" t="n">
        <v>7900233.07992276</v>
      </c>
      <c r="H100" s="0" t="n">
        <v>23098693.1028122</v>
      </c>
      <c r="I100" s="0" t="n">
        <v>7900232.7688641</v>
      </c>
      <c r="J100" s="0" t="n">
        <v>5611021.50019412</v>
      </c>
      <c r="K100" s="0" t="n">
        <v>5442690.8551883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32570671.5791284</v>
      </c>
      <c r="C101" s="0" t="n">
        <v>31244193.6693324</v>
      </c>
      <c r="D101" s="0" t="n">
        <v>32673509.2035248</v>
      </c>
      <c r="E101" s="0" t="n">
        <v>31340860.6496724</v>
      </c>
      <c r="F101" s="0" t="n">
        <v>23298485.4704373</v>
      </c>
      <c r="G101" s="0" t="n">
        <v>7945708.19889509</v>
      </c>
      <c r="H101" s="0" t="n">
        <v>23395152.7665618</v>
      </c>
      <c r="I101" s="0" t="n">
        <v>7945707.88311061</v>
      </c>
      <c r="J101" s="0" t="n">
        <v>5802211.29360479</v>
      </c>
      <c r="K101" s="0" t="n">
        <v>5628144.95479664</v>
      </c>
      <c r="L101" s="0" t="n">
        <v>5426596.32104231</v>
      </c>
      <c r="M101" s="0" t="n">
        <v>5134197.38030408</v>
      </c>
      <c r="N101" s="0" t="n">
        <v>5443735.85656358</v>
      </c>
      <c r="O101" s="0" t="n">
        <v>5150311.40322135</v>
      </c>
      <c r="P101" s="0" t="n">
        <v>967035.215600798</v>
      </c>
      <c r="Q101" s="0" t="n">
        <v>938024.159132774</v>
      </c>
    </row>
    <row r="102" customFormat="false" ht="12.8" hidden="false" customHeight="false" outlineLevel="0" collapsed="false">
      <c r="A102" s="0" t="n">
        <v>149</v>
      </c>
      <c r="B102" s="0" t="n">
        <v>32312652.8766578</v>
      </c>
      <c r="C102" s="0" t="n">
        <v>30996030.8189757</v>
      </c>
      <c r="D102" s="0" t="n">
        <v>32413014.0363921</v>
      </c>
      <c r="E102" s="0" t="n">
        <v>31090370.2129621</v>
      </c>
      <c r="F102" s="0" t="n">
        <v>23141408.8002057</v>
      </c>
      <c r="G102" s="0" t="n">
        <v>7854622.01876993</v>
      </c>
      <c r="H102" s="0" t="n">
        <v>23235748.4252442</v>
      </c>
      <c r="I102" s="0" t="n">
        <v>7854621.78771781</v>
      </c>
      <c r="J102" s="0" t="n">
        <v>5840018.23760326</v>
      </c>
      <c r="K102" s="0" t="n">
        <v>5664817.69047516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32595123.8210682</v>
      </c>
      <c r="C103" s="0" t="n">
        <v>31267612.601995</v>
      </c>
      <c r="D103" s="0" t="n">
        <v>32693376.7347115</v>
      </c>
      <c r="E103" s="0" t="n">
        <v>31359970.4117605</v>
      </c>
      <c r="F103" s="0" t="n">
        <v>23327028.2599425</v>
      </c>
      <c r="G103" s="0" t="n">
        <v>7940584.34205245</v>
      </c>
      <c r="H103" s="0" t="n">
        <v>23419386.2147205</v>
      </c>
      <c r="I103" s="0" t="n">
        <v>7940584.19704</v>
      </c>
      <c r="J103" s="0" t="n">
        <v>5943213.56152518</v>
      </c>
      <c r="K103" s="0" t="n">
        <v>5764917.15467942</v>
      </c>
      <c r="L103" s="0" t="n">
        <v>5430470.26307625</v>
      </c>
      <c r="M103" s="0" t="n">
        <v>5138319.39523194</v>
      </c>
      <c r="N103" s="0" t="n">
        <v>5446845.76126163</v>
      </c>
      <c r="O103" s="0" t="n">
        <v>5153715.20941103</v>
      </c>
      <c r="P103" s="0" t="n">
        <v>990535.59358753</v>
      </c>
      <c r="Q103" s="0" t="n">
        <v>960819.525779904</v>
      </c>
    </row>
    <row r="104" customFormat="false" ht="12.8" hidden="false" customHeight="false" outlineLevel="0" collapsed="false">
      <c r="A104" s="0" t="n">
        <v>151</v>
      </c>
      <c r="B104" s="0" t="n">
        <v>32306527.4030574</v>
      </c>
      <c r="C104" s="0" t="n">
        <v>30991853.0359344</v>
      </c>
      <c r="D104" s="0" t="n">
        <v>32402133.8955084</v>
      </c>
      <c r="E104" s="0" t="n">
        <v>31081722.4936838</v>
      </c>
      <c r="F104" s="0" t="n">
        <v>23117619.1068757</v>
      </c>
      <c r="G104" s="0" t="n">
        <v>7874233.92905871</v>
      </c>
      <c r="H104" s="0" t="n">
        <v>23207488.7078619</v>
      </c>
      <c r="I104" s="0" t="n">
        <v>7874233.78582191</v>
      </c>
      <c r="J104" s="0" t="n">
        <v>5946468.50813302</v>
      </c>
      <c r="K104" s="0" t="n">
        <v>5768074.45288903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32785828.5108716</v>
      </c>
      <c r="C105" s="0" t="n">
        <v>31452345.2546727</v>
      </c>
      <c r="D105" s="0" t="n">
        <v>32881523.0324899</v>
      </c>
      <c r="E105" s="0" t="n">
        <v>31542297.4522623</v>
      </c>
      <c r="F105" s="0" t="n">
        <v>23500411.7073621</v>
      </c>
      <c r="G105" s="0" t="n">
        <v>7951933.54731053</v>
      </c>
      <c r="H105" s="0" t="n">
        <v>23590364.0498708</v>
      </c>
      <c r="I105" s="0" t="n">
        <v>7951933.40239149</v>
      </c>
      <c r="J105" s="0" t="n">
        <v>6075502.19367672</v>
      </c>
      <c r="K105" s="0" t="n">
        <v>5893237.12786642</v>
      </c>
      <c r="L105" s="0" t="n">
        <v>5461424.14786121</v>
      </c>
      <c r="M105" s="0" t="n">
        <v>5168059.4386514</v>
      </c>
      <c r="N105" s="0" t="n">
        <v>5477373.11906505</v>
      </c>
      <c r="O105" s="0" t="n">
        <v>5183054.25073431</v>
      </c>
      <c r="P105" s="0" t="n">
        <v>1012583.69894612</v>
      </c>
      <c r="Q105" s="0" t="n">
        <v>982206.187977736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selection pane="topLeft" activeCell="E105" activeCellId="0" sqref="E105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17612796.9172853</v>
      </c>
      <c r="C21" s="0" t="n">
        <v>16911120.385285</v>
      </c>
      <c r="D21" s="0" t="n">
        <v>17688054.0091524</v>
      </c>
      <c r="E21" s="0" t="n">
        <v>16981862.040653</v>
      </c>
      <c r="F21" s="0" t="n">
        <v>13729703.0322332</v>
      </c>
      <c r="G21" s="0" t="n">
        <v>3181417.3530518</v>
      </c>
      <c r="H21" s="0" t="n">
        <v>13800445.3480856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2938871.01267704</v>
      </c>
      <c r="M21" s="0" t="n">
        <v>2779398.55482599</v>
      </c>
      <c r="N21" s="0" t="n">
        <v>2951413.8593735</v>
      </c>
      <c r="O21" s="0" t="n">
        <v>2791188.82878611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18046089.9733991</v>
      </c>
      <c r="C22" s="0" t="n">
        <v>17326942.7819249</v>
      </c>
      <c r="D22" s="0" t="n">
        <v>18123418.5870572</v>
      </c>
      <c r="E22" s="0" t="n">
        <v>17399631.6677192</v>
      </c>
      <c r="F22" s="0" t="n">
        <v>14046773.343215</v>
      </c>
      <c r="G22" s="0" t="n">
        <v>3280169.4387099</v>
      </c>
      <c r="H22" s="0" t="n">
        <v>14119462.8929324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18706864.790979</v>
      </c>
      <c r="C23" s="0" t="n">
        <v>17970304.7440542</v>
      </c>
      <c r="D23" s="0" t="n">
        <v>18733020.4698766</v>
      </c>
      <c r="E23" s="0" t="n">
        <v>17993589.4221722</v>
      </c>
      <c r="F23" s="0" t="n">
        <v>14464734.4277324</v>
      </c>
      <c r="G23" s="0" t="n">
        <v>3505570.31632187</v>
      </c>
      <c r="H23" s="0" t="n">
        <v>14536335.896831</v>
      </c>
      <c r="I23" s="0" t="n">
        <v>3457253.52534113</v>
      </c>
      <c r="J23" s="0" t="n">
        <v>273324.194523427</v>
      </c>
      <c r="K23" s="0" t="n">
        <v>265124.468687724</v>
      </c>
      <c r="L23" s="0" t="n">
        <v>3120947.63704631</v>
      </c>
      <c r="M23" s="0" t="n">
        <v>2946266.61931673</v>
      </c>
      <c r="N23" s="0" t="n">
        <v>3125179.97357711</v>
      </c>
      <c r="O23" s="0" t="n">
        <v>2950121.88062539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18635548.1844929</v>
      </c>
      <c r="C24" s="0" t="n">
        <v>17899574.3822663</v>
      </c>
      <c r="D24" s="0" t="n">
        <v>18664230.2518013</v>
      </c>
      <c r="E24" s="0" t="n">
        <v>17925258.1513179</v>
      </c>
      <c r="F24" s="0" t="n">
        <v>14351796.1244764</v>
      </c>
      <c r="G24" s="0" t="n">
        <v>3547778.25778995</v>
      </c>
      <c r="H24" s="0" t="n">
        <v>14424954.4269271</v>
      </c>
      <c r="I24" s="0" t="n">
        <v>3500303.72439076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18639974.2449011</v>
      </c>
      <c r="C25" s="0" t="n">
        <v>17901598.3912202</v>
      </c>
      <c r="D25" s="0" t="n">
        <v>18669681.8674334</v>
      </c>
      <c r="E25" s="0" t="n">
        <v>17928253.321896</v>
      </c>
      <c r="F25" s="0" t="n">
        <v>14282891.1485403</v>
      </c>
      <c r="G25" s="0" t="n">
        <v>3618707.24267987</v>
      </c>
      <c r="H25" s="0" t="n">
        <v>14356777.750555</v>
      </c>
      <c r="I25" s="0" t="n">
        <v>3571475.57134095</v>
      </c>
      <c r="J25" s="0" t="n">
        <v>308736.845514627</v>
      </c>
      <c r="K25" s="0" t="n">
        <v>299474.740149188</v>
      </c>
      <c r="L25" s="0" t="n">
        <v>3109546.95426507</v>
      </c>
      <c r="M25" s="0" t="n">
        <v>2934788.16621836</v>
      </c>
      <c r="N25" s="0" t="n">
        <v>3114375.37649636</v>
      </c>
      <c r="O25" s="0" t="n">
        <v>2939207.6162521</v>
      </c>
      <c r="P25" s="0" t="n">
        <v>51456.1409191045</v>
      </c>
      <c r="Q25" s="0" t="n">
        <v>49912.4566915313</v>
      </c>
    </row>
    <row r="26" customFormat="false" ht="12.8" hidden="false" customHeight="false" outlineLevel="0" collapsed="false">
      <c r="A26" s="0" t="n">
        <v>73</v>
      </c>
      <c r="B26" s="0" t="n">
        <v>19145217.9597201</v>
      </c>
      <c r="C26" s="0" t="n">
        <v>18384450.3312144</v>
      </c>
      <c r="D26" s="0" t="n">
        <v>19175737.2809537</v>
      </c>
      <c r="E26" s="0" t="n">
        <v>18411844.0885976</v>
      </c>
      <c r="F26" s="0" t="n">
        <v>14586835.2092019</v>
      </c>
      <c r="G26" s="0" t="n">
        <v>3797615.12201248</v>
      </c>
      <c r="H26" s="0" t="n">
        <v>14662359.3635085</v>
      </c>
      <c r="I26" s="0" t="n">
        <v>3749484.72508903</v>
      </c>
      <c r="J26" s="0" t="n">
        <v>344687.939252984</v>
      </c>
      <c r="K26" s="0" t="n">
        <v>334347.301075394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19352383.4422189</v>
      </c>
      <c r="C27" s="0" t="n">
        <v>18581784.2689114</v>
      </c>
      <c r="D27" s="0" t="n">
        <v>19384878.0248906</v>
      </c>
      <c r="E27" s="0" t="n">
        <v>18611050.9123073</v>
      </c>
      <c r="F27" s="0" t="n">
        <v>14678475.77479</v>
      </c>
      <c r="G27" s="0" t="n">
        <v>3903308.49412145</v>
      </c>
      <c r="H27" s="0" t="n">
        <v>14755405.8650612</v>
      </c>
      <c r="I27" s="0" t="n">
        <v>3855645.04724609</v>
      </c>
      <c r="J27" s="0" t="n">
        <v>361937.420712961</v>
      </c>
      <c r="K27" s="0" t="n">
        <v>351079.298091572</v>
      </c>
      <c r="L27" s="0" t="n">
        <v>3228298.33329256</v>
      </c>
      <c r="M27" s="0" t="n">
        <v>3046211.52783456</v>
      </c>
      <c r="N27" s="0" t="n">
        <v>3233592.68561611</v>
      </c>
      <c r="O27" s="0" t="n">
        <v>3051070.34287937</v>
      </c>
      <c r="P27" s="0" t="n">
        <v>60322.9034521601</v>
      </c>
      <c r="Q27" s="0" t="n">
        <v>58513.2163485953</v>
      </c>
    </row>
    <row r="28" customFormat="false" ht="12.8" hidden="false" customHeight="false" outlineLevel="0" collapsed="false">
      <c r="A28" s="0" t="n">
        <v>75</v>
      </c>
      <c r="B28" s="0" t="n">
        <v>18313997.4843295</v>
      </c>
      <c r="C28" s="0" t="n">
        <v>17582707.2966239</v>
      </c>
      <c r="D28" s="0" t="n">
        <v>18349893.90786</v>
      </c>
      <c r="E28" s="0" t="n">
        <v>17615355.331101</v>
      </c>
      <c r="F28" s="0" t="n">
        <v>13858008.4232901</v>
      </c>
      <c r="G28" s="0" t="n">
        <v>3724698.87333378</v>
      </c>
      <c r="H28" s="0" t="n">
        <v>13932010.1396561</v>
      </c>
      <c r="I28" s="0" t="n">
        <v>3683345.19144487</v>
      </c>
      <c r="J28" s="0" t="n">
        <v>370795.934951244</v>
      </c>
      <c r="K28" s="0" t="n">
        <v>359672.056902706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21148767.1165944</v>
      </c>
      <c r="C29" s="0" t="n">
        <v>20303262.2750114</v>
      </c>
      <c r="D29" s="0" t="n">
        <v>21192459.4957217</v>
      </c>
      <c r="E29" s="0" t="n">
        <v>20343091.8176134</v>
      </c>
      <c r="F29" s="0" t="n">
        <v>15963544.8206644</v>
      </c>
      <c r="G29" s="0" t="n">
        <v>4339717.45434702</v>
      </c>
      <c r="H29" s="0" t="n">
        <v>16050367.1387746</v>
      </c>
      <c r="I29" s="0" t="n">
        <v>4292724.67883878</v>
      </c>
      <c r="J29" s="0" t="n">
        <v>459406.726093489</v>
      </c>
      <c r="K29" s="0" t="n">
        <v>445624.524310684</v>
      </c>
      <c r="L29" s="0" t="n">
        <v>3527039.72708934</v>
      </c>
      <c r="M29" s="0" t="n">
        <v>3327535.54104437</v>
      </c>
      <c r="N29" s="0" t="n">
        <v>3534215.65324198</v>
      </c>
      <c r="O29" s="0" t="n">
        <v>3334178.11756435</v>
      </c>
      <c r="P29" s="0" t="n">
        <v>76567.7876822481</v>
      </c>
      <c r="Q29" s="0" t="n">
        <v>74270.7540517807</v>
      </c>
    </row>
    <row r="30" customFormat="false" ht="12.8" hidden="false" customHeight="false" outlineLevel="0" collapsed="false">
      <c r="A30" s="0" t="n">
        <v>77</v>
      </c>
      <c r="B30" s="0" t="n">
        <v>20098268.3874406</v>
      </c>
      <c r="C30" s="0" t="n">
        <v>19293007.3815047</v>
      </c>
      <c r="D30" s="0" t="n">
        <v>20142547.963761</v>
      </c>
      <c r="E30" s="0" t="n">
        <v>19333461.6255997</v>
      </c>
      <c r="F30" s="0" t="n">
        <v>15149212.4288104</v>
      </c>
      <c r="G30" s="0" t="n">
        <v>4143794.95269423</v>
      </c>
      <c r="H30" s="0" t="n">
        <v>15233943.445895</v>
      </c>
      <c r="I30" s="0" t="n">
        <v>4099518.17970473</v>
      </c>
      <c r="J30" s="0" t="n">
        <v>439739.979306752</v>
      </c>
      <c r="K30" s="0" t="n">
        <v>426547.77992755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23024114.622481</v>
      </c>
      <c r="C31" s="0" t="n">
        <v>22100149.9269525</v>
      </c>
      <c r="D31" s="0" t="n">
        <v>23082432.6901242</v>
      </c>
      <c r="E31" s="0" t="n">
        <v>22153826.3068424</v>
      </c>
      <c r="F31" s="0" t="n">
        <v>17315458.6026697</v>
      </c>
      <c r="G31" s="0" t="n">
        <v>4784691.32428278</v>
      </c>
      <c r="H31" s="0" t="n">
        <v>17413659.6218582</v>
      </c>
      <c r="I31" s="0" t="n">
        <v>4740166.68498422</v>
      </c>
      <c r="J31" s="0" t="n">
        <v>530941.427428677</v>
      </c>
      <c r="K31" s="0" t="n">
        <v>515013.184605816</v>
      </c>
      <c r="L31" s="0" t="n">
        <v>3840515.2603463</v>
      </c>
      <c r="M31" s="0" t="n">
        <v>3622807.25010445</v>
      </c>
      <c r="N31" s="0" t="n">
        <v>3850120.71151278</v>
      </c>
      <c r="O31" s="0" t="n">
        <v>3631725.74626986</v>
      </c>
      <c r="P31" s="0" t="n">
        <v>88490.2379047794</v>
      </c>
      <c r="Q31" s="0" t="n">
        <v>85835.530767636</v>
      </c>
    </row>
    <row r="32" customFormat="false" ht="12.8" hidden="false" customHeight="false" outlineLevel="0" collapsed="false">
      <c r="A32" s="0" t="n">
        <v>79</v>
      </c>
      <c r="B32" s="0" t="n">
        <v>21973420.5227969</v>
      </c>
      <c r="C32" s="0" t="n">
        <v>21090766.7581442</v>
      </c>
      <c r="D32" s="0" t="n">
        <v>22029553.9048335</v>
      </c>
      <c r="E32" s="0" t="n">
        <v>21142445.8577699</v>
      </c>
      <c r="F32" s="0" t="n">
        <v>16480429.3527505</v>
      </c>
      <c r="G32" s="0" t="n">
        <v>4610337.40539365</v>
      </c>
      <c r="H32" s="0" t="n">
        <v>16574445.9895994</v>
      </c>
      <c r="I32" s="0" t="n">
        <v>4567999.86817042</v>
      </c>
      <c r="J32" s="0" t="n">
        <v>530622.584880936</v>
      </c>
      <c r="K32" s="0" t="n">
        <v>514703.907334508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24215275.2043182</v>
      </c>
      <c r="C33" s="0" t="n">
        <v>23241553.9442737</v>
      </c>
      <c r="D33" s="0" t="n">
        <v>24279378.5507543</v>
      </c>
      <c r="E33" s="0" t="n">
        <v>23300610.6567611</v>
      </c>
      <c r="F33" s="0" t="n">
        <v>18130230.7312337</v>
      </c>
      <c r="G33" s="0" t="n">
        <v>5111323.21304</v>
      </c>
      <c r="H33" s="0" t="n">
        <v>18236074.0996917</v>
      </c>
      <c r="I33" s="0" t="n">
        <v>5064536.55706945</v>
      </c>
      <c r="J33" s="0" t="n">
        <v>607029.288877694</v>
      </c>
      <c r="K33" s="0" t="n">
        <v>588818.410211363</v>
      </c>
      <c r="L33" s="0" t="n">
        <v>4039125.06690265</v>
      </c>
      <c r="M33" s="0" t="n">
        <v>3809544.33781451</v>
      </c>
      <c r="N33" s="0" t="n">
        <v>4049689.04944502</v>
      </c>
      <c r="O33" s="0" t="n">
        <v>3819358.03812536</v>
      </c>
      <c r="P33" s="0" t="n">
        <v>101171.548146282</v>
      </c>
      <c r="Q33" s="0" t="n">
        <v>98136.4017018938</v>
      </c>
    </row>
    <row r="34" customFormat="false" ht="12.8" hidden="false" customHeight="false" outlineLevel="0" collapsed="false">
      <c r="A34" s="0" t="n">
        <v>81</v>
      </c>
      <c r="B34" s="0" t="n">
        <v>23180261.5220812</v>
      </c>
      <c r="C34" s="0" t="n">
        <v>22246547.0703239</v>
      </c>
      <c r="D34" s="0" t="n">
        <v>23242334.7563632</v>
      </c>
      <c r="E34" s="0" t="n">
        <v>22303759.3169965</v>
      </c>
      <c r="F34" s="0" t="n">
        <v>17283371.4030812</v>
      </c>
      <c r="G34" s="0" t="n">
        <v>4963175.66724265</v>
      </c>
      <c r="H34" s="0" t="n">
        <v>17384959.9525386</v>
      </c>
      <c r="I34" s="0" t="n">
        <v>4918799.3644579</v>
      </c>
      <c r="J34" s="0" t="n">
        <v>593888.653579238</v>
      </c>
      <c r="K34" s="0" t="n">
        <v>576071.993971861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25116972.0975275</v>
      </c>
      <c r="C35" s="0" t="n">
        <v>24103833.1408077</v>
      </c>
      <c r="D35" s="0" t="n">
        <v>25185114.8584848</v>
      </c>
      <c r="E35" s="0" t="n">
        <v>24166663.7481975</v>
      </c>
      <c r="F35" s="0" t="n">
        <v>18655514.0015963</v>
      </c>
      <c r="G35" s="0" t="n">
        <v>5448319.13921134</v>
      </c>
      <c r="H35" s="0" t="n">
        <v>18766159.8665823</v>
      </c>
      <c r="I35" s="0" t="n">
        <v>5400503.88161515</v>
      </c>
      <c r="J35" s="0" t="n">
        <v>659611.260302554</v>
      </c>
      <c r="K35" s="0" t="n">
        <v>639822.922493478</v>
      </c>
      <c r="L35" s="0" t="n">
        <v>4189357.79075421</v>
      </c>
      <c r="M35" s="0" t="n">
        <v>3950802.70266946</v>
      </c>
      <c r="N35" s="0" t="n">
        <v>4200594.16665557</v>
      </c>
      <c r="O35" s="0" t="n">
        <v>3961247.63101186</v>
      </c>
      <c r="P35" s="0" t="n">
        <v>109935.210050426</v>
      </c>
      <c r="Q35" s="0" t="n">
        <v>106637.153748913</v>
      </c>
    </row>
    <row r="36" customFormat="false" ht="12.8" hidden="false" customHeight="false" outlineLevel="0" collapsed="false">
      <c r="A36" s="0" t="n">
        <v>83</v>
      </c>
      <c r="B36" s="0" t="n">
        <v>24186075.7532883</v>
      </c>
      <c r="C36" s="0" t="n">
        <v>23208770.8097993</v>
      </c>
      <c r="D36" s="0" t="n">
        <v>24256861.6896873</v>
      </c>
      <c r="E36" s="0" t="n">
        <v>23274248.0094213</v>
      </c>
      <c r="F36" s="0" t="n">
        <v>17918542.403268</v>
      </c>
      <c r="G36" s="0" t="n">
        <v>5290228.40653129</v>
      </c>
      <c r="H36" s="0" t="n">
        <v>18026269.0787394</v>
      </c>
      <c r="I36" s="0" t="n">
        <v>5247978.93068188</v>
      </c>
      <c r="J36" s="0" t="n">
        <v>662135.620919356</v>
      </c>
      <c r="K36" s="0" t="n">
        <v>642271.552291775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25909289.2708008</v>
      </c>
      <c r="C37" s="0" t="n">
        <v>24860824.2414933</v>
      </c>
      <c r="D37" s="0" t="n">
        <v>25983479.658527</v>
      </c>
      <c r="E37" s="0" t="n">
        <v>24929426.789219</v>
      </c>
      <c r="F37" s="0" t="n">
        <v>19096944.9343033</v>
      </c>
      <c r="G37" s="0" t="n">
        <v>5763879.30719004</v>
      </c>
      <c r="H37" s="0" t="n">
        <v>19210775.3351845</v>
      </c>
      <c r="I37" s="0" t="n">
        <v>5718651.45403454</v>
      </c>
      <c r="J37" s="0" t="n">
        <v>739601.269194296</v>
      </c>
      <c r="K37" s="0" t="n">
        <v>717413.231118467</v>
      </c>
      <c r="L37" s="0" t="n">
        <v>4320308.36703068</v>
      </c>
      <c r="M37" s="0" t="n">
        <v>4073504.46120265</v>
      </c>
      <c r="N37" s="0" t="n">
        <v>4332570.83094173</v>
      </c>
      <c r="O37" s="0" t="n">
        <v>4084931.51415642</v>
      </c>
      <c r="P37" s="0" t="n">
        <v>123266.878199049</v>
      </c>
      <c r="Q37" s="0" t="n">
        <v>119568.871853078</v>
      </c>
    </row>
    <row r="38" customFormat="false" ht="12.8" hidden="false" customHeight="false" outlineLevel="0" collapsed="false">
      <c r="A38" s="0" t="n">
        <v>85</v>
      </c>
      <c r="B38" s="0" t="n">
        <v>24989890.944125</v>
      </c>
      <c r="C38" s="0" t="n">
        <v>23977235.2375883</v>
      </c>
      <c r="D38" s="0" t="n">
        <v>25062626.4598884</v>
      </c>
      <c r="E38" s="0" t="n">
        <v>24044512.1218866</v>
      </c>
      <c r="F38" s="0" t="n">
        <v>18362593.3901018</v>
      </c>
      <c r="G38" s="0" t="n">
        <v>5614641.84748653</v>
      </c>
      <c r="H38" s="0" t="n">
        <v>18473429.9186344</v>
      </c>
      <c r="I38" s="0" t="n">
        <v>5571082.2032522</v>
      </c>
      <c r="J38" s="0" t="n">
        <v>732043.197805324</v>
      </c>
      <c r="K38" s="0" t="n">
        <v>710081.901871164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26683534.411301</v>
      </c>
      <c r="C39" s="0" t="n">
        <v>25599984.4092505</v>
      </c>
      <c r="D39" s="0" t="n">
        <v>26765087.8099742</v>
      </c>
      <c r="E39" s="0" t="n">
        <v>25675561.6901275</v>
      </c>
      <c r="F39" s="0" t="n">
        <v>19533588.4828628</v>
      </c>
      <c r="G39" s="0" t="n">
        <v>6066395.92638773</v>
      </c>
      <c r="H39" s="0" t="n">
        <v>19652874.0385187</v>
      </c>
      <c r="I39" s="0" t="n">
        <v>6022687.65160875</v>
      </c>
      <c r="J39" s="0" t="n">
        <v>795929.934676482</v>
      </c>
      <c r="K39" s="0" t="n">
        <v>772052.036636187</v>
      </c>
      <c r="L39" s="0" t="n">
        <v>4447107.83137968</v>
      </c>
      <c r="M39" s="0" t="n">
        <v>4191895.09385369</v>
      </c>
      <c r="N39" s="0" t="n">
        <v>4460609.40205051</v>
      </c>
      <c r="O39" s="0" t="n">
        <v>4204499.17146316</v>
      </c>
      <c r="P39" s="0" t="n">
        <v>132654.989112747</v>
      </c>
      <c r="Q39" s="0" t="n">
        <v>128675.339439365</v>
      </c>
    </row>
    <row r="40" customFormat="false" ht="12.8" hidden="false" customHeight="false" outlineLevel="0" collapsed="false">
      <c r="A40" s="0" t="n">
        <v>87</v>
      </c>
      <c r="B40" s="0" t="n">
        <v>25814879.1000799</v>
      </c>
      <c r="C40" s="0" t="n">
        <v>24765471.5123394</v>
      </c>
      <c r="D40" s="0" t="n">
        <v>25905498.9582893</v>
      </c>
      <c r="E40" s="0" t="n">
        <v>24849821.6683601</v>
      </c>
      <c r="F40" s="0" t="n">
        <v>18876838.5489287</v>
      </c>
      <c r="G40" s="0" t="n">
        <v>5888632.96341066</v>
      </c>
      <c r="H40" s="0" t="n">
        <v>18994164.2143441</v>
      </c>
      <c r="I40" s="0" t="n">
        <v>5855657.45401602</v>
      </c>
      <c r="J40" s="0" t="n">
        <v>794868.600171309</v>
      </c>
      <c r="K40" s="0" t="n">
        <v>771022.542166169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27425120.7683448</v>
      </c>
      <c r="C41" s="0" t="n">
        <v>26308565.9556599</v>
      </c>
      <c r="D41" s="0" t="n">
        <v>27521077.4971027</v>
      </c>
      <c r="E41" s="0" t="n">
        <v>26397884.0922507</v>
      </c>
      <c r="F41" s="0" t="n">
        <v>19982002.4029191</v>
      </c>
      <c r="G41" s="0" t="n">
        <v>6326563.55274083</v>
      </c>
      <c r="H41" s="0" t="n">
        <v>20106224.1614036</v>
      </c>
      <c r="I41" s="0" t="n">
        <v>6291659.9308471</v>
      </c>
      <c r="J41" s="0" t="n">
        <v>898846.523009706</v>
      </c>
      <c r="K41" s="0" t="n">
        <v>871881.127319414</v>
      </c>
      <c r="L41" s="0" t="n">
        <v>4569814.5303254</v>
      </c>
      <c r="M41" s="0" t="n">
        <v>4307453.91217625</v>
      </c>
      <c r="N41" s="0" t="n">
        <v>4585713.58274679</v>
      </c>
      <c r="O41" s="0" t="n">
        <v>4322308.95511249</v>
      </c>
      <c r="P41" s="0" t="n">
        <v>149807.753834951</v>
      </c>
      <c r="Q41" s="0" t="n">
        <v>145313.521219902</v>
      </c>
    </row>
    <row r="42" customFormat="false" ht="12.8" hidden="false" customHeight="false" outlineLevel="0" collapsed="false">
      <c r="A42" s="0" t="n">
        <v>89</v>
      </c>
      <c r="B42" s="0" t="n">
        <v>26632191.0125907</v>
      </c>
      <c r="C42" s="0" t="n">
        <v>25547426.4243565</v>
      </c>
      <c r="D42" s="0" t="n">
        <v>26726648.2006633</v>
      </c>
      <c r="E42" s="0" t="n">
        <v>25635365.3407629</v>
      </c>
      <c r="F42" s="0" t="n">
        <v>19353954.7313343</v>
      </c>
      <c r="G42" s="0" t="n">
        <v>6193471.69302221</v>
      </c>
      <c r="H42" s="0" t="n">
        <v>19475595.1921465</v>
      </c>
      <c r="I42" s="0" t="n">
        <v>6159770.14861645</v>
      </c>
      <c r="J42" s="0" t="n">
        <v>962090.29094308</v>
      </c>
      <c r="K42" s="0" t="n">
        <v>933227.582214788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28090067.7036777</v>
      </c>
      <c r="C43" s="0" t="n">
        <v>26945188.7866354</v>
      </c>
      <c r="D43" s="0" t="n">
        <v>28189375.6602315</v>
      </c>
      <c r="E43" s="0" t="n">
        <v>27037643.9450403</v>
      </c>
      <c r="F43" s="0" t="n">
        <v>20342508.5781892</v>
      </c>
      <c r="G43" s="0" t="n">
        <v>6602680.2084462</v>
      </c>
      <c r="H43" s="0" t="n">
        <v>20470387.5328449</v>
      </c>
      <c r="I43" s="0" t="n">
        <v>6567256.41219535</v>
      </c>
      <c r="J43" s="0" t="n">
        <v>1133248.79966829</v>
      </c>
      <c r="K43" s="0" t="n">
        <v>1099251.33567824</v>
      </c>
      <c r="L43" s="0" t="n">
        <v>4679507.2986001</v>
      </c>
      <c r="M43" s="0" t="n">
        <v>4411237.48472559</v>
      </c>
      <c r="N43" s="0" t="n">
        <v>4695963.49211315</v>
      </c>
      <c r="O43" s="0" t="n">
        <v>4426614.92914597</v>
      </c>
      <c r="P43" s="0" t="n">
        <v>188874.799944714</v>
      </c>
      <c r="Q43" s="0" t="n">
        <v>183208.555946373</v>
      </c>
    </row>
    <row r="44" customFormat="false" ht="12.8" hidden="false" customHeight="false" outlineLevel="0" collapsed="false">
      <c r="A44" s="0" t="n">
        <v>91</v>
      </c>
      <c r="B44" s="0" t="n">
        <v>27243929.6249955</v>
      </c>
      <c r="C44" s="0" t="n">
        <v>26131518.4777157</v>
      </c>
      <c r="D44" s="0" t="n">
        <v>27340620.292778</v>
      </c>
      <c r="E44" s="0" t="n">
        <v>26221543.1111997</v>
      </c>
      <c r="F44" s="0" t="n">
        <v>19635749.5145312</v>
      </c>
      <c r="G44" s="0" t="n">
        <v>6495768.9631845</v>
      </c>
      <c r="H44" s="0" t="n">
        <v>19760020.4682266</v>
      </c>
      <c r="I44" s="0" t="n">
        <v>6461522.64297319</v>
      </c>
      <c r="J44" s="0" t="n">
        <v>1106446.51849103</v>
      </c>
      <c r="K44" s="0" t="n">
        <v>1073253.1229363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28839880.4066602</v>
      </c>
      <c r="C45" s="0" t="n">
        <v>27661807.6411812</v>
      </c>
      <c r="D45" s="0" t="n">
        <v>28942143.8895091</v>
      </c>
      <c r="E45" s="0" t="n">
        <v>27757038.3600714</v>
      </c>
      <c r="F45" s="0" t="n">
        <v>20787576.1827362</v>
      </c>
      <c r="G45" s="0" t="n">
        <v>6874231.45844497</v>
      </c>
      <c r="H45" s="0" t="n">
        <v>20918383.5012529</v>
      </c>
      <c r="I45" s="0" t="n">
        <v>6838654.85881852</v>
      </c>
      <c r="J45" s="0" t="n">
        <v>1289727.8031473</v>
      </c>
      <c r="K45" s="0" t="n">
        <v>1251035.96905288</v>
      </c>
      <c r="L45" s="0" t="n">
        <v>4803626.34158177</v>
      </c>
      <c r="M45" s="0" t="n">
        <v>4528658.27610283</v>
      </c>
      <c r="N45" s="0" t="n">
        <v>4820575.59551606</v>
      </c>
      <c r="O45" s="0" t="n">
        <v>4544500.46741654</v>
      </c>
      <c r="P45" s="0" t="n">
        <v>214954.633857884</v>
      </c>
      <c r="Q45" s="0" t="n">
        <v>208505.994842147</v>
      </c>
    </row>
    <row r="46" customFormat="false" ht="12.8" hidden="false" customHeight="false" outlineLevel="0" collapsed="false">
      <c r="A46" s="0" t="n">
        <v>93</v>
      </c>
      <c r="B46" s="0" t="n">
        <v>28426877.1592379</v>
      </c>
      <c r="C46" s="0" t="n">
        <v>27265633.9636954</v>
      </c>
      <c r="D46" s="0" t="n">
        <v>28527483.026975</v>
      </c>
      <c r="E46" s="0" t="n">
        <v>27359322.0751154</v>
      </c>
      <c r="F46" s="0" t="n">
        <v>20426974.0480998</v>
      </c>
      <c r="G46" s="0" t="n">
        <v>6838659.91559564</v>
      </c>
      <c r="H46" s="0" t="n">
        <v>20555629.50407</v>
      </c>
      <c r="I46" s="0" t="n">
        <v>6803692.57104542</v>
      </c>
      <c r="J46" s="0" t="n">
        <v>1390997.8145242</v>
      </c>
      <c r="K46" s="0" t="n">
        <v>1349267.88008848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30439365.5146405</v>
      </c>
      <c r="C47" s="0" t="n">
        <v>29195267.4328788</v>
      </c>
      <c r="D47" s="0" t="n">
        <v>30560453.203097</v>
      </c>
      <c r="E47" s="0" t="n">
        <v>29308496.4194921</v>
      </c>
      <c r="F47" s="0" t="n">
        <v>21849077.4416316</v>
      </c>
      <c r="G47" s="0" t="n">
        <v>7346189.9912472</v>
      </c>
      <c r="H47" s="0" t="n">
        <v>21985727.6676003</v>
      </c>
      <c r="I47" s="0" t="n">
        <v>7322768.75189185</v>
      </c>
      <c r="J47" s="0" t="n">
        <v>1605995.40803537</v>
      </c>
      <c r="K47" s="0" t="n">
        <v>1557815.54579431</v>
      </c>
      <c r="L47" s="0" t="n">
        <v>5069577.97696369</v>
      </c>
      <c r="M47" s="0" t="n">
        <v>4780364.43248096</v>
      </c>
      <c r="N47" s="0" t="n">
        <v>5089677.20240996</v>
      </c>
      <c r="O47" s="0" t="n">
        <v>4799179.90744395</v>
      </c>
      <c r="P47" s="0" t="n">
        <v>267665.901339229</v>
      </c>
      <c r="Q47" s="0" t="n">
        <v>259635.924299052</v>
      </c>
    </row>
    <row r="48" customFormat="false" ht="12.8" hidden="false" customHeight="false" outlineLevel="0" collapsed="false">
      <c r="A48" s="0" t="n">
        <v>95</v>
      </c>
      <c r="B48" s="0" t="n">
        <v>30238300.5624532</v>
      </c>
      <c r="C48" s="0" t="n">
        <v>29001637.3585556</v>
      </c>
      <c r="D48" s="0" t="n">
        <v>30357241.6612453</v>
      </c>
      <c r="E48" s="0" t="n">
        <v>29112856.9742189</v>
      </c>
      <c r="F48" s="0" t="n">
        <v>21681230.0521605</v>
      </c>
      <c r="G48" s="0" t="n">
        <v>7320407.30639506</v>
      </c>
      <c r="H48" s="0" t="n">
        <v>21815559.488216</v>
      </c>
      <c r="I48" s="0" t="n">
        <v>7297297.48600294</v>
      </c>
      <c r="J48" s="0" t="n">
        <v>1690505.45561348</v>
      </c>
      <c r="K48" s="0" t="n">
        <v>1639790.29194508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31368502.7700373</v>
      </c>
      <c r="C49" s="0" t="n">
        <v>30084664.1178289</v>
      </c>
      <c r="D49" s="0" t="n">
        <v>31492388.494003</v>
      </c>
      <c r="E49" s="0" t="n">
        <v>30200510.588008</v>
      </c>
      <c r="F49" s="0" t="n">
        <v>22482341.7329111</v>
      </c>
      <c r="G49" s="0" t="n">
        <v>7602322.38491774</v>
      </c>
      <c r="H49" s="0" t="n">
        <v>22622135.2538058</v>
      </c>
      <c r="I49" s="0" t="n">
        <v>7578375.33420223</v>
      </c>
      <c r="J49" s="0" t="n">
        <v>1817085.91906839</v>
      </c>
      <c r="K49" s="0" t="n">
        <v>1762573.34149634</v>
      </c>
      <c r="L49" s="0" t="n">
        <v>5225604.92673896</v>
      </c>
      <c r="M49" s="0" t="n">
        <v>4928485.59557332</v>
      </c>
      <c r="N49" s="0" t="n">
        <v>5246168.84813421</v>
      </c>
      <c r="O49" s="0" t="n">
        <v>4947736.30597176</v>
      </c>
      <c r="P49" s="0" t="n">
        <v>302847.653178065</v>
      </c>
      <c r="Q49" s="0" t="n">
        <v>293762.223582723</v>
      </c>
    </row>
    <row r="50" customFormat="false" ht="12.8" hidden="false" customHeight="false" outlineLevel="0" collapsed="false">
      <c r="A50" s="0" t="n">
        <v>97</v>
      </c>
      <c r="B50" s="0" t="n">
        <v>31268615.8222265</v>
      </c>
      <c r="C50" s="0" t="n">
        <v>29988499.1466031</v>
      </c>
      <c r="D50" s="0" t="n">
        <v>31393087.681949</v>
      </c>
      <c r="E50" s="0" t="n">
        <v>30104915.856234</v>
      </c>
      <c r="F50" s="0" t="n">
        <v>22419521.9277534</v>
      </c>
      <c r="G50" s="0" t="n">
        <v>7568977.21884966</v>
      </c>
      <c r="H50" s="0" t="n">
        <v>22559241.4450885</v>
      </c>
      <c r="I50" s="0" t="n">
        <v>7545674.41114556</v>
      </c>
      <c r="J50" s="0" t="n">
        <v>1913888.35072692</v>
      </c>
      <c r="K50" s="0" t="n">
        <v>1856471.70020512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32184151.1164914</v>
      </c>
      <c r="C51" s="0" t="n">
        <v>30865899.1293394</v>
      </c>
      <c r="D51" s="0" t="n">
        <v>32314080.0468813</v>
      </c>
      <c r="E51" s="0" t="n">
        <v>30987457.4185236</v>
      </c>
      <c r="F51" s="0" t="n">
        <v>23070394.6826047</v>
      </c>
      <c r="G51" s="0" t="n">
        <v>7795504.44673475</v>
      </c>
      <c r="H51" s="0" t="n">
        <v>23214909.0454241</v>
      </c>
      <c r="I51" s="0" t="n">
        <v>7772548.37309956</v>
      </c>
      <c r="J51" s="0" t="n">
        <v>2023581.90372785</v>
      </c>
      <c r="K51" s="0" t="n">
        <v>1962874.44661601</v>
      </c>
      <c r="L51" s="0" t="n">
        <v>5358798.7453923</v>
      </c>
      <c r="M51" s="0" t="n">
        <v>5054042.72227396</v>
      </c>
      <c r="N51" s="0" t="n">
        <v>5380375.82796525</v>
      </c>
      <c r="O51" s="0" t="n">
        <v>5074251.97749286</v>
      </c>
      <c r="P51" s="0" t="n">
        <v>337263.650621308</v>
      </c>
      <c r="Q51" s="0" t="n">
        <v>327145.741102669</v>
      </c>
    </row>
    <row r="52" customFormat="false" ht="12.8" hidden="false" customHeight="false" outlineLevel="0" collapsed="false">
      <c r="A52" s="0" t="n">
        <v>99</v>
      </c>
      <c r="B52" s="0" t="n">
        <v>32055985.3425016</v>
      </c>
      <c r="C52" s="0" t="n">
        <v>30741458.9666135</v>
      </c>
      <c r="D52" s="0" t="n">
        <v>32185815.5913458</v>
      </c>
      <c r="E52" s="0" t="n">
        <v>30862951.0214276</v>
      </c>
      <c r="F52" s="0" t="n">
        <v>22961036.3342159</v>
      </c>
      <c r="G52" s="0" t="n">
        <v>7780422.63239763</v>
      </c>
      <c r="H52" s="0" t="n">
        <v>23104584.3927327</v>
      </c>
      <c r="I52" s="0" t="n">
        <v>7758366.62869491</v>
      </c>
      <c r="J52" s="0" t="n">
        <v>2043021.16710945</v>
      </c>
      <c r="K52" s="0" t="n">
        <v>1981730.53209617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32814526.1473652</v>
      </c>
      <c r="C53" s="0" t="n">
        <v>31467437.8109511</v>
      </c>
      <c r="D53" s="0" t="n">
        <v>32947710.32903</v>
      </c>
      <c r="E53" s="0" t="n">
        <v>31592072.705685</v>
      </c>
      <c r="F53" s="0" t="n">
        <v>23443680.5350527</v>
      </c>
      <c r="G53" s="0" t="n">
        <v>8023757.27589838</v>
      </c>
      <c r="H53" s="0" t="n">
        <v>23590767.8895174</v>
      </c>
      <c r="I53" s="0" t="n">
        <v>8001304.81616762</v>
      </c>
      <c r="J53" s="0" t="n">
        <v>2165649.53731345</v>
      </c>
      <c r="K53" s="0" t="n">
        <v>2100680.05119404</v>
      </c>
      <c r="L53" s="0" t="n">
        <v>5462678.11811393</v>
      </c>
      <c r="M53" s="0" t="n">
        <v>5152125.35763632</v>
      </c>
      <c r="N53" s="0" t="n">
        <v>5484800.95063176</v>
      </c>
      <c r="O53" s="0" t="n">
        <v>5172850.80710716</v>
      </c>
      <c r="P53" s="0" t="n">
        <v>360941.589552241</v>
      </c>
      <c r="Q53" s="0" t="n">
        <v>350113.341865674</v>
      </c>
    </row>
    <row r="54" customFormat="false" ht="12.8" hidden="false" customHeight="false" outlineLevel="0" collapsed="false">
      <c r="A54" s="0" t="n">
        <v>101</v>
      </c>
      <c r="B54" s="0" t="n">
        <v>32809533.2897805</v>
      </c>
      <c r="C54" s="0" t="n">
        <v>31461759.3364057</v>
      </c>
      <c r="D54" s="0" t="n">
        <v>32951252.5649223</v>
      </c>
      <c r="E54" s="0" t="n">
        <v>31594639.6983882</v>
      </c>
      <c r="F54" s="0" t="n">
        <v>23457523.1712014</v>
      </c>
      <c r="G54" s="0" t="n">
        <v>8004236.16520433</v>
      </c>
      <c r="H54" s="0" t="n">
        <v>23605587.2554713</v>
      </c>
      <c r="I54" s="0" t="n">
        <v>7989052.44291692</v>
      </c>
      <c r="J54" s="0" t="n">
        <v>2266929.56866582</v>
      </c>
      <c r="K54" s="0" t="n">
        <v>2198921.68160584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33526709.3750543</v>
      </c>
      <c r="C55" s="0" t="n">
        <v>32148571.4173438</v>
      </c>
      <c r="D55" s="0" t="n">
        <v>33671391.2326</v>
      </c>
      <c r="E55" s="0" t="n">
        <v>32284256.8687297</v>
      </c>
      <c r="F55" s="0" t="n">
        <v>23951221.1476666</v>
      </c>
      <c r="G55" s="0" t="n">
        <v>8197350.26967719</v>
      </c>
      <c r="H55" s="0" t="n">
        <v>24101513.3012509</v>
      </c>
      <c r="I55" s="0" t="n">
        <v>8182743.56747885</v>
      </c>
      <c r="J55" s="0" t="n">
        <v>2427110.57754364</v>
      </c>
      <c r="K55" s="0" t="n">
        <v>2354297.26021733</v>
      </c>
      <c r="L55" s="0" t="n">
        <v>5580486.90533414</v>
      </c>
      <c r="M55" s="0" t="n">
        <v>5263840.61833941</v>
      </c>
      <c r="N55" s="0" t="n">
        <v>5604569.31239263</v>
      </c>
      <c r="O55" s="0" t="n">
        <v>5286450.73180165</v>
      </c>
      <c r="P55" s="0" t="n">
        <v>404518.429590606</v>
      </c>
      <c r="Q55" s="0" t="n">
        <v>392382.876702888</v>
      </c>
    </row>
    <row r="56" customFormat="false" ht="12.8" hidden="false" customHeight="false" outlineLevel="0" collapsed="false">
      <c r="A56" s="0" t="n">
        <v>103</v>
      </c>
      <c r="B56" s="0" t="n">
        <v>33356279.175397</v>
      </c>
      <c r="C56" s="0" t="n">
        <v>31985111.8299457</v>
      </c>
      <c r="D56" s="0" t="n">
        <v>33501630.6958893</v>
      </c>
      <c r="E56" s="0" t="n">
        <v>32121442.5266306</v>
      </c>
      <c r="F56" s="0" t="n">
        <v>23794745.4909352</v>
      </c>
      <c r="G56" s="0" t="n">
        <v>8190366.33901044</v>
      </c>
      <c r="H56" s="0" t="n">
        <v>23945344.5971233</v>
      </c>
      <c r="I56" s="0" t="n">
        <v>8176097.92950725</v>
      </c>
      <c r="J56" s="0" t="n">
        <v>2483008.13475923</v>
      </c>
      <c r="K56" s="0" t="n">
        <v>2408517.89071645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34008112.0676751</v>
      </c>
      <c r="C57" s="0" t="n">
        <v>32609982.0763793</v>
      </c>
      <c r="D57" s="0" t="n">
        <v>34157131.0205881</v>
      </c>
      <c r="E57" s="0" t="n">
        <v>32749779.4979552</v>
      </c>
      <c r="F57" s="0" t="n">
        <v>24226512.8157308</v>
      </c>
      <c r="G57" s="0" t="n">
        <v>8383469.26064856</v>
      </c>
      <c r="H57" s="0" t="n">
        <v>24380025.0789097</v>
      </c>
      <c r="I57" s="0" t="n">
        <v>8369754.41904548</v>
      </c>
      <c r="J57" s="0" t="n">
        <v>2627168.52655225</v>
      </c>
      <c r="K57" s="0" t="n">
        <v>2548353.47075568</v>
      </c>
      <c r="L57" s="0" t="n">
        <v>5661506.9117585</v>
      </c>
      <c r="M57" s="0" t="n">
        <v>5341111.29728791</v>
      </c>
      <c r="N57" s="0" t="n">
        <v>5686318.67614877</v>
      </c>
      <c r="O57" s="0" t="n">
        <v>5364412.33061736</v>
      </c>
      <c r="P57" s="0" t="n">
        <v>437861.421092042</v>
      </c>
      <c r="Q57" s="0" t="n">
        <v>424725.578459281</v>
      </c>
    </row>
    <row r="58" customFormat="false" ht="12.8" hidden="false" customHeight="false" outlineLevel="0" collapsed="false">
      <c r="A58" s="0" t="n">
        <v>105</v>
      </c>
      <c r="B58" s="0" t="n">
        <v>33980146.1850985</v>
      </c>
      <c r="C58" s="0" t="n">
        <v>32582782.8959894</v>
      </c>
      <c r="D58" s="0" t="n">
        <v>34128725.7746506</v>
      </c>
      <c r="E58" s="0" t="n">
        <v>32722171.7901277</v>
      </c>
      <c r="F58" s="0" t="n">
        <v>24240441.0703731</v>
      </c>
      <c r="G58" s="0" t="n">
        <v>8342341.82561631</v>
      </c>
      <c r="H58" s="0" t="n">
        <v>24393442.7333057</v>
      </c>
      <c r="I58" s="0" t="n">
        <v>8328729.05682201</v>
      </c>
      <c r="J58" s="0" t="n">
        <v>2700560.11811119</v>
      </c>
      <c r="K58" s="0" t="n">
        <v>2619543.31456786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34671866.3336249</v>
      </c>
      <c r="C59" s="0" t="n">
        <v>33245989.6436009</v>
      </c>
      <c r="D59" s="0" t="n">
        <v>34827923.4111005</v>
      </c>
      <c r="E59" s="0" t="n">
        <v>33392497.2272905</v>
      </c>
      <c r="F59" s="0" t="n">
        <v>24720594.4530356</v>
      </c>
      <c r="G59" s="0" t="n">
        <v>8525395.19056531</v>
      </c>
      <c r="H59" s="0" t="n">
        <v>24876663.0757138</v>
      </c>
      <c r="I59" s="0" t="n">
        <v>8515834.15157671</v>
      </c>
      <c r="J59" s="0" t="n">
        <v>2838199.5526794</v>
      </c>
      <c r="K59" s="0" t="n">
        <v>2753053.56609902</v>
      </c>
      <c r="L59" s="0" t="n">
        <v>5771494.8112042</v>
      </c>
      <c r="M59" s="0" t="n">
        <v>5445345.31270804</v>
      </c>
      <c r="N59" s="0" t="n">
        <v>5797479.12234656</v>
      </c>
      <c r="O59" s="0" t="n">
        <v>5469747.67956824</v>
      </c>
      <c r="P59" s="0" t="n">
        <v>473033.2587799</v>
      </c>
      <c r="Q59" s="0" t="n">
        <v>458842.261016503</v>
      </c>
    </row>
    <row r="60" customFormat="false" ht="12.8" hidden="false" customHeight="false" outlineLevel="0" collapsed="false">
      <c r="A60" s="0" t="n">
        <v>107</v>
      </c>
      <c r="B60" s="0" t="n">
        <v>34561702.0638407</v>
      </c>
      <c r="C60" s="0" t="n">
        <v>33140238.9165736</v>
      </c>
      <c r="D60" s="0" t="n">
        <v>34717214.6093598</v>
      </c>
      <c r="E60" s="0" t="n">
        <v>33286234.790602</v>
      </c>
      <c r="F60" s="0" t="n">
        <v>24565461.1581159</v>
      </c>
      <c r="G60" s="0" t="n">
        <v>8574777.7584577</v>
      </c>
      <c r="H60" s="0" t="n">
        <v>24720947.2495396</v>
      </c>
      <c r="I60" s="0" t="n">
        <v>8565287.54106232</v>
      </c>
      <c r="J60" s="0" t="n">
        <v>2893890.30864676</v>
      </c>
      <c r="K60" s="0" t="n">
        <v>2807073.59938735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35214010.8259676</v>
      </c>
      <c r="C61" s="0" t="n">
        <v>33765190.9669002</v>
      </c>
      <c r="D61" s="0" t="n">
        <v>35370941.6618317</v>
      </c>
      <c r="E61" s="0" t="n">
        <v>33912539.0374245</v>
      </c>
      <c r="F61" s="0" t="n">
        <v>24963667.9073708</v>
      </c>
      <c r="G61" s="0" t="n">
        <v>8801523.05952936</v>
      </c>
      <c r="H61" s="0" t="n">
        <v>25119965.4094148</v>
      </c>
      <c r="I61" s="0" t="n">
        <v>8792573.62800961</v>
      </c>
      <c r="J61" s="0" t="n">
        <v>3028503.23213836</v>
      </c>
      <c r="K61" s="0" t="n">
        <v>2937648.13517421</v>
      </c>
      <c r="L61" s="0" t="n">
        <v>5861768.69565486</v>
      </c>
      <c r="M61" s="0" t="n">
        <v>5531171.32744743</v>
      </c>
      <c r="N61" s="0" t="n">
        <v>5887902.0943571</v>
      </c>
      <c r="O61" s="0" t="n">
        <v>5555717.32352315</v>
      </c>
      <c r="P61" s="0" t="n">
        <v>504750.538689727</v>
      </c>
      <c r="Q61" s="0" t="n">
        <v>489608.022529035</v>
      </c>
    </row>
    <row r="62" customFormat="false" ht="12.8" hidden="false" customHeight="false" outlineLevel="0" collapsed="false">
      <c r="A62" s="0" t="n">
        <v>109</v>
      </c>
      <c r="B62" s="0" t="n">
        <v>35048277.1512287</v>
      </c>
      <c r="C62" s="0" t="n">
        <v>33605690.7269123</v>
      </c>
      <c r="D62" s="0" t="n">
        <v>35202805.1899492</v>
      </c>
      <c r="E62" s="0" t="n">
        <v>33750781.4109125</v>
      </c>
      <c r="F62" s="0" t="n">
        <v>24807939.5406955</v>
      </c>
      <c r="G62" s="0" t="n">
        <v>8797751.18621672</v>
      </c>
      <c r="H62" s="0" t="n">
        <v>24961913.0233191</v>
      </c>
      <c r="I62" s="0" t="n">
        <v>8788868.3875934</v>
      </c>
      <c r="J62" s="0" t="n">
        <v>3125329.80798841</v>
      </c>
      <c r="K62" s="0" t="n">
        <v>3031569.91374876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35603535.4507831</v>
      </c>
      <c r="C63" s="0" t="n">
        <v>34139374.9980587</v>
      </c>
      <c r="D63" s="0" t="n">
        <v>35759091.6651651</v>
      </c>
      <c r="E63" s="0" t="n">
        <v>34285449.2624971</v>
      </c>
      <c r="F63" s="0" t="n">
        <v>25119886.5909291</v>
      </c>
      <c r="G63" s="0" t="n">
        <v>9019488.40712956</v>
      </c>
      <c r="H63" s="0" t="n">
        <v>25274347.1369865</v>
      </c>
      <c r="I63" s="0" t="n">
        <v>9011102.12551052</v>
      </c>
      <c r="J63" s="0" t="n">
        <v>3219930.66293146</v>
      </c>
      <c r="K63" s="0" t="n">
        <v>3123332.74304352</v>
      </c>
      <c r="L63" s="0" t="n">
        <v>5924658.69268086</v>
      </c>
      <c r="M63" s="0" t="n">
        <v>5590366.85398566</v>
      </c>
      <c r="N63" s="0" t="n">
        <v>5950566.30507917</v>
      </c>
      <c r="O63" s="0" t="n">
        <v>5614703.84285766</v>
      </c>
      <c r="P63" s="0" t="n">
        <v>536655.110488577</v>
      </c>
      <c r="Q63" s="0" t="n">
        <v>520555.45717392</v>
      </c>
    </row>
    <row r="64" customFormat="false" ht="12.8" hidden="false" customHeight="false" outlineLevel="0" collapsed="false">
      <c r="A64" s="0" t="n">
        <v>111</v>
      </c>
      <c r="B64" s="0" t="n">
        <v>35369700.8180733</v>
      </c>
      <c r="C64" s="0" t="n">
        <v>33914285.7427255</v>
      </c>
      <c r="D64" s="0" t="n">
        <v>35521917.3224631</v>
      </c>
      <c r="E64" s="0" t="n">
        <v>34057221.056704</v>
      </c>
      <c r="F64" s="0" t="n">
        <v>24988212.8041506</v>
      </c>
      <c r="G64" s="0" t="n">
        <v>8926072.93857494</v>
      </c>
      <c r="H64" s="0" t="n">
        <v>25139472.2791435</v>
      </c>
      <c r="I64" s="0" t="n">
        <v>8917748.77756048</v>
      </c>
      <c r="J64" s="0" t="n">
        <v>3251300.49089359</v>
      </c>
      <c r="K64" s="0" t="n">
        <v>3153761.47616678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35929937.2466376</v>
      </c>
      <c r="C65" s="0" t="n">
        <v>34452628.6285825</v>
      </c>
      <c r="D65" s="0" t="n">
        <v>36084989.2546686</v>
      </c>
      <c r="E65" s="0" t="n">
        <v>34598226.6935639</v>
      </c>
      <c r="F65" s="0" t="n">
        <v>25391961.2200106</v>
      </c>
      <c r="G65" s="0" t="n">
        <v>9060667.40857188</v>
      </c>
      <c r="H65" s="0" t="n">
        <v>25546009.0020663</v>
      </c>
      <c r="I65" s="0" t="n">
        <v>9052217.69149755</v>
      </c>
      <c r="J65" s="0" t="n">
        <v>3364486.13340893</v>
      </c>
      <c r="K65" s="0" t="n">
        <v>3263551.54940666</v>
      </c>
      <c r="L65" s="0" t="n">
        <v>5979170.23647311</v>
      </c>
      <c r="M65" s="0" t="n">
        <v>5642483.38937262</v>
      </c>
      <c r="N65" s="0" t="n">
        <v>6004993.47625292</v>
      </c>
      <c r="O65" s="0" t="n">
        <v>5666740.94569456</v>
      </c>
      <c r="P65" s="0" t="n">
        <v>560747.688901488</v>
      </c>
      <c r="Q65" s="0" t="n">
        <v>543925.258234443</v>
      </c>
    </row>
    <row r="66" customFormat="false" ht="12.8" hidden="false" customHeight="false" outlineLevel="0" collapsed="false">
      <c r="A66" s="0" t="n">
        <v>113</v>
      </c>
      <c r="B66" s="0" t="n">
        <v>35859895.3009932</v>
      </c>
      <c r="C66" s="0" t="n">
        <v>34386414.1605557</v>
      </c>
      <c r="D66" s="0" t="n">
        <v>36014494.1656523</v>
      </c>
      <c r="E66" s="0" t="n">
        <v>34531604.676018</v>
      </c>
      <c r="F66" s="0" t="n">
        <v>25331159.4200739</v>
      </c>
      <c r="G66" s="0" t="n">
        <v>9055254.74048176</v>
      </c>
      <c r="H66" s="0" t="n">
        <v>25484132.3453583</v>
      </c>
      <c r="I66" s="0" t="n">
        <v>9047472.33065973</v>
      </c>
      <c r="J66" s="0" t="n">
        <v>3463165.73617056</v>
      </c>
      <c r="K66" s="0" t="n">
        <v>3359270.76408545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36437675.21583</v>
      </c>
      <c r="C67" s="0" t="n">
        <v>34942204.7387587</v>
      </c>
      <c r="D67" s="0" t="n">
        <v>36593965.8872181</v>
      </c>
      <c r="E67" s="0" t="n">
        <v>35089055.730156</v>
      </c>
      <c r="F67" s="0" t="n">
        <v>25732202.105583</v>
      </c>
      <c r="G67" s="0" t="n">
        <v>9210002.63317569</v>
      </c>
      <c r="H67" s="0" t="n">
        <v>25884521.7236826</v>
      </c>
      <c r="I67" s="0" t="n">
        <v>9204534.00647337</v>
      </c>
      <c r="J67" s="0" t="n">
        <v>3634628.03868944</v>
      </c>
      <c r="K67" s="0" t="n">
        <v>3525589.19752875</v>
      </c>
      <c r="L67" s="0" t="n">
        <v>6063127.81190787</v>
      </c>
      <c r="M67" s="0" t="n">
        <v>5722385.41788647</v>
      </c>
      <c r="N67" s="0" t="n">
        <v>6089173.26173077</v>
      </c>
      <c r="O67" s="0" t="n">
        <v>5746867.16407531</v>
      </c>
      <c r="P67" s="0" t="n">
        <v>605771.339781573</v>
      </c>
      <c r="Q67" s="0" t="n">
        <v>587598.199588126</v>
      </c>
    </row>
    <row r="68" customFormat="false" ht="12.8" hidden="false" customHeight="false" outlineLevel="0" collapsed="false">
      <c r="A68" s="0" t="n">
        <v>115</v>
      </c>
      <c r="B68" s="0" t="n">
        <v>36224850.6077316</v>
      </c>
      <c r="C68" s="0" t="n">
        <v>34737957.283474</v>
      </c>
      <c r="D68" s="0" t="n">
        <v>36379591.1494092</v>
      </c>
      <c r="E68" s="0" t="n">
        <v>34883352.035431</v>
      </c>
      <c r="F68" s="0" t="n">
        <v>25598545.6091778</v>
      </c>
      <c r="G68" s="0" t="n">
        <v>9139411.67429611</v>
      </c>
      <c r="H68" s="0" t="n">
        <v>25749368.4869672</v>
      </c>
      <c r="I68" s="0" t="n">
        <v>9133983.5484638</v>
      </c>
      <c r="J68" s="0" t="n">
        <v>3675837.9346182</v>
      </c>
      <c r="K68" s="0" t="n">
        <v>3565562.79657965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36919191.2178861</v>
      </c>
      <c r="C69" s="0" t="n">
        <v>35404410.9077182</v>
      </c>
      <c r="D69" s="0" t="n">
        <v>37080898.8243991</v>
      </c>
      <c r="E69" s="0" t="n">
        <v>35556392.260172</v>
      </c>
      <c r="F69" s="0" t="n">
        <v>26023119.3631033</v>
      </c>
      <c r="G69" s="0" t="n">
        <v>9381291.54461487</v>
      </c>
      <c r="H69" s="0" t="n">
        <v>26175854.8958106</v>
      </c>
      <c r="I69" s="0" t="n">
        <v>9380537.36436145</v>
      </c>
      <c r="J69" s="0" t="n">
        <v>3880073.54841547</v>
      </c>
      <c r="K69" s="0" t="n">
        <v>3763671.34196301</v>
      </c>
      <c r="L69" s="0" t="n">
        <v>6143011.89013052</v>
      </c>
      <c r="M69" s="0" t="n">
        <v>5798636.81056399</v>
      </c>
      <c r="N69" s="0" t="n">
        <v>6169958.93843794</v>
      </c>
      <c r="O69" s="0" t="n">
        <v>5823964.81607783</v>
      </c>
      <c r="P69" s="0" t="n">
        <v>646678.924735912</v>
      </c>
      <c r="Q69" s="0" t="n">
        <v>627278.556993835</v>
      </c>
    </row>
    <row r="70" customFormat="false" ht="12.8" hidden="false" customHeight="false" outlineLevel="0" collapsed="false">
      <c r="A70" s="0" t="n">
        <v>117</v>
      </c>
      <c r="B70" s="0" t="n">
        <v>36826099.3387367</v>
      </c>
      <c r="C70" s="0" t="n">
        <v>35314719.9185109</v>
      </c>
      <c r="D70" s="0" t="n">
        <v>36986509.8197863</v>
      </c>
      <c r="E70" s="0" t="n">
        <v>35465482.1504307</v>
      </c>
      <c r="F70" s="0" t="n">
        <v>25929535.3789027</v>
      </c>
      <c r="G70" s="0" t="n">
        <v>9385184.53960822</v>
      </c>
      <c r="H70" s="0" t="n">
        <v>26081046.1760113</v>
      </c>
      <c r="I70" s="0" t="n">
        <v>9384435.97441946</v>
      </c>
      <c r="J70" s="0" t="n">
        <v>3932799.25269857</v>
      </c>
      <c r="K70" s="0" t="n">
        <v>3814815.27511761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37342481.5043699</v>
      </c>
      <c r="C71" s="0" t="n">
        <v>35810544.7986696</v>
      </c>
      <c r="D71" s="0" t="n">
        <v>37503578.6211899</v>
      </c>
      <c r="E71" s="0" t="n">
        <v>35961952.4775466</v>
      </c>
      <c r="F71" s="0" t="n">
        <v>26235790.0522293</v>
      </c>
      <c r="G71" s="0" t="n">
        <v>9574754.74644029</v>
      </c>
      <c r="H71" s="0" t="n">
        <v>26387956.7278485</v>
      </c>
      <c r="I71" s="0" t="n">
        <v>9573995.7496981</v>
      </c>
      <c r="J71" s="0" t="n">
        <v>4077085.41447665</v>
      </c>
      <c r="K71" s="0" t="n">
        <v>3954772.85204235</v>
      </c>
      <c r="L71" s="0" t="n">
        <v>6212133.97574943</v>
      </c>
      <c r="M71" s="0" t="n">
        <v>5863990.58946623</v>
      </c>
      <c r="N71" s="0" t="n">
        <v>6238979.30888366</v>
      </c>
      <c r="O71" s="0" t="n">
        <v>5889223.00596164</v>
      </c>
      <c r="P71" s="0" t="n">
        <v>679514.235746109</v>
      </c>
      <c r="Q71" s="0" t="n">
        <v>659128.808673725</v>
      </c>
    </row>
    <row r="72" customFormat="false" ht="12.8" hidden="false" customHeight="false" outlineLevel="0" collapsed="false">
      <c r="A72" s="0" t="n">
        <v>119</v>
      </c>
      <c r="B72" s="0" t="n">
        <v>37226699.3798374</v>
      </c>
      <c r="C72" s="0" t="n">
        <v>35698992.3803662</v>
      </c>
      <c r="D72" s="0" t="n">
        <v>37385841.487283</v>
      </c>
      <c r="E72" s="0" t="n">
        <v>35848568.5418004</v>
      </c>
      <c r="F72" s="0" t="n">
        <v>26160269.4031976</v>
      </c>
      <c r="G72" s="0" t="n">
        <v>9538722.97716859</v>
      </c>
      <c r="H72" s="0" t="n">
        <v>26310408.6356864</v>
      </c>
      <c r="I72" s="0" t="n">
        <v>9538159.90611401</v>
      </c>
      <c r="J72" s="0" t="n">
        <v>4193186.05184696</v>
      </c>
      <c r="K72" s="0" t="n">
        <v>4067390.47029155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37820018.1472219</v>
      </c>
      <c r="C73" s="0" t="n">
        <v>36268799.151121</v>
      </c>
      <c r="D73" s="0" t="n">
        <v>37980765.5082231</v>
      </c>
      <c r="E73" s="0" t="n">
        <v>36419900.3784523</v>
      </c>
      <c r="F73" s="0" t="n">
        <v>26624327.4207581</v>
      </c>
      <c r="G73" s="0" t="n">
        <v>9644471.73036286</v>
      </c>
      <c r="H73" s="0" t="n">
        <v>26775429.3697268</v>
      </c>
      <c r="I73" s="0" t="n">
        <v>9644471.00872553</v>
      </c>
      <c r="J73" s="0" t="n">
        <v>4374198.79630184</v>
      </c>
      <c r="K73" s="0" t="n">
        <v>4242972.83241278</v>
      </c>
      <c r="L73" s="0" t="n">
        <v>6291145.92668767</v>
      </c>
      <c r="M73" s="0" t="n">
        <v>5939429.72167523</v>
      </c>
      <c r="N73" s="0" t="n">
        <v>6317936.92444145</v>
      </c>
      <c r="O73" s="0" t="n">
        <v>5964616.14115088</v>
      </c>
      <c r="P73" s="0" t="n">
        <v>729033.132716973</v>
      </c>
      <c r="Q73" s="0" t="n">
        <v>707162.138735463</v>
      </c>
    </row>
    <row r="74" customFormat="false" ht="12.8" hidden="false" customHeight="false" outlineLevel="0" collapsed="false">
      <c r="A74" s="0" t="n">
        <v>121</v>
      </c>
      <c r="B74" s="0" t="n">
        <v>37552968.3717199</v>
      </c>
      <c r="C74" s="0" t="n">
        <v>36013665.4532572</v>
      </c>
      <c r="D74" s="0" t="n">
        <v>37711818.2748742</v>
      </c>
      <c r="E74" s="0" t="n">
        <v>36162983.0797625</v>
      </c>
      <c r="F74" s="0" t="n">
        <v>26435995.1739128</v>
      </c>
      <c r="G74" s="0" t="n">
        <v>9577670.27934437</v>
      </c>
      <c r="H74" s="0" t="n">
        <v>26585313.5166827</v>
      </c>
      <c r="I74" s="0" t="n">
        <v>9577669.56307982</v>
      </c>
      <c r="J74" s="0" t="n">
        <v>4451212.66628877</v>
      </c>
      <c r="K74" s="0" t="n">
        <v>4317676.28630011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38190913.8306229</v>
      </c>
      <c r="C75" s="0" t="n">
        <v>36626075.3199806</v>
      </c>
      <c r="D75" s="0" t="n">
        <v>38349589.9318368</v>
      </c>
      <c r="E75" s="0" t="n">
        <v>36775229.5559147</v>
      </c>
      <c r="F75" s="0" t="n">
        <v>26890490.8107382</v>
      </c>
      <c r="G75" s="0" t="n">
        <v>9735584.50924244</v>
      </c>
      <c r="H75" s="0" t="n">
        <v>27039645.771954</v>
      </c>
      <c r="I75" s="0" t="n">
        <v>9735583.78396067</v>
      </c>
      <c r="J75" s="0" t="n">
        <v>4625656.54290887</v>
      </c>
      <c r="K75" s="0" t="n">
        <v>4486886.8466216</v>
      </c>
      <c r="L75" s="0" t="n">
        <v>6351954.89326666</v>
      </c>
      <c r="M75" s="0" t="n">
        <v>5997479.36258759</v>
      </c>
      <c r="N75" s="0" t="n">
        <v>6378400.67977978</v>
      </c>
      <c r="O75" s="0" t="n">
        <v>6022341.30194431</v>
      </c>
      <c r="P75" s="0" t="n">
        <v>770942.757151478</v>
      </c>
      <c r="Q75" s="0" t="n">
        <v>747814.474436933</v>
      </c>
    </row>
    <row r="76" customFormat="false" ht="12.8" hidden="false" customHeight="false" outlineLevel="0" collapsed="false">
      <c r="A76" s="0" t="n">
        <v>123</v>
      </c>
      <c r="B76" s="0" t="n">
        <v>37998486.8542682</v>
      </c>
      <c r="C76" s="0" t="n">
        <v>36441931.3381571</v>
      </c>
      <c r="D76" s="0" t="n">
        <v>38156034.4148311</v>
      </c>
      <c r="E76" s="0" t="n">
        <v>36590024.6332075</v>
      </c>
      <c r="F76" s="0" t="n">
        <v>26752705.3685874</v>
      </c>
      <c r="G76" s="0" t="n">
        <v>9689225.96956961</v>
      </c>
      <c r="H76" s="0" t="n">
        <v>26900799.3835472</v>
      </c>
      <c r="I76" s="0" t="n">
        <v>9689225.2496603</v>
      </c>
      <c r="J76" s="0" t="n">
        <v>4712800.81340298</v>
      </c>
      <c r="K76" s="0" t="n">
        <v>4571416.78900089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38457180.61254</v>
      </c>
      <c r="C77" s="0" t="n">
        <v>36884108.855747</v>
      </c>
      <c r="D77" s="0" t="n">
        <v>38615806.3856599</v>
      </c>
      <c r="E77" s="0" t="n">
        <v>37033215.3238477</v>
      </c>
      <c r="F77" s="0" t="n">
        <v>27071566.4421712</v>
      </c>
      <c r="G77" s="0" t="n">
        <v>9812542.41357577</v>
      </c>
      <c r="H77" s="0" t="n">
        <v>27220673.6403742</v>
      </c>
      <c r="I77" s="0" t="n">
        <v>9812541.68347353</v>
      </c>
      <c r="J77" s="0" t="n">
        <v>4866320.65944598</v>
      </c>
      <c r="K77" s="0" t="n">
        <v>4720331.03966261</v>
      </c>
      <c r="L77" s="0" t="n">
        <v>6398176.24838742</v>
      </c>
      <c r="M77" s="0" t="n">
        <v>6042602.40854993</v>
      </c>
      <c r="N77" s="0" t="n">
        <v>6424613.56542655</v>
      </c>
      <c r="O77" s="0" t="n">
        <v>6067457.00271849</v>
      </c>
      <c r="P77" s="0" t="n">
        <v>811053.443240997</v>
      </c>
      <c r="Q77" s="0" t="n">
        <v>786721.839943768</v>
      </c>
    </row>
    <row r="78" customFormat="false" ht="12.8" hidden="false" customHeight="false" outlineLevel="0" collapsed="false">
      <c r="A78" s="0" t="n">
        <v>125</v>
      </c>
      <c r="B78" s="0" t="n">
        <v>38279442.3274645</v>
      </c>
      <c r="C78" s="0" t="n">
        <v>36712948.0405346</v>
      </c>
      <c r="D78" s="0" t="n">
        <v>38436305.0238721</v>
      </c>
      <c r="E78" s="0" t="n">
        <v>36860397.2914405</v>
      </c>
      <c r="F78" s="0" t="n">
        <v>26885352.0682934</v>
      </c>
      <c r="G78" s="0" t="n">
        <v>9827595.97224117</v>
      </c>
      <c r="H78" s="0" t="n">
        <v>27032802.0264626</v>
      </c>
      <c r="I78" s="0" t="n">
        <v>9827595.26497797</v>
      </c>
      <c r="J78" s="0" t="n">
        <v>4954538.9912959</v>
      </c>
      <c r="K78" s="0" t="n">
        <v>4805902.82155702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38892880.1448599</v>
      </c>
      <c r="C79" s="0" t="n">
        <v>37300599.7540011</v>
      </c>
      <c r="D79" s="0" t="n">
        <v>39049500.1747909</v>
      </c>
      <c r="E79" s="0" t="n">
        <v>37447820.9211733</v>
      </c>
      <c r="F79" s="0" t="n">
        <v>27328933.0880072</v>
      </c>
      <c r="G79" s="0" t="n">
        <v>9971666.66599393</v>
      </c>
      <c r="H79" s="0" t="n">
        <v>27476154.971731</v>
      </c>
      <c r="I79" s="0" t="n">
        <v>9971665.94944225</v>
      </c>
      <c r="J79" s="0" t="n">
        <v>5151031.3039528</v>
      </c>
      <c r="K79" s="0" t="n">
        <v>4996500.36483421</v>
      </c>
      <c r="L79" s="0" t="n">
        <v>6468450.68249434</v>
      </c>
      <c r="M79" s="0" t="n">
        <v>6109409.08588372</v>
      </c>
      <c r="N79" s="0" t="n">
        <v>6494553.72631919</v>
      </c>
      <c r="O79" s="0" t="n">
        <v>6133949.88614649</v>
      </c>
      <c r="P79" s="0" t="n">
        <v>858505.217325467</v>
      </c>
      <c r="Q79" s="0" t="n">
        <v>832750.060805703</v>
      </c>
    </row>
    <row r="80" customFormat="false" ht="12.8" hidden="false" customHeight="false" outlineLevel="0" collapsed="false">
      <c r="A80" s="0" t="n">
        <v>127</v>
      </c>
      <c r="B80" s="0" t="n">
        <v>38624316.7318658</v>
      </c>
      <c r="C80" s="0" t="n">
        <v>37042388.7799234</v>
      </c>
      <c r="D80" s="0" t="n">
        <v>38779568.4938345</v>
      </c>
      <c r="E80" s="0" t="n">
        <v>37188324.0148797</v>
      </c>
      <c r="F80" s="0" t="n">
        <v>27096956.3371133</v>
      </c>
      <c r="G80" s="0" t="n">
        <v>9945432.44281016</v>
      </c>
      <c r="H80" s="0" t="n">
        <v>27242892.2752524</v>
      </c>
      <c r="I80" s="0" t="n">
        <v>9945431.73962732</v>
      </c>
      <c r="J80" s="0" t="n">
        <v>5217326.28050557</v>
      </c>
      <c r="K80" s="0" t="n">
        <v>5060806.4920904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39059930.0710776</v>
      </c>
      <c r="C81" s="0" t="n">
        <v>37460234.5246773</v>
      </c>
      <c r="D81" s="0" t="n">
        <v>39216371.6872554</v>
      </c>
      <c r="E81" s="0" t="n">
        <v>37607288.3181764</v>
      </c>
      <c r="F81" s="0" t="n">
        <v>27397297.6001766</v>
      </c>
      <c r="G81" s="0" t="n">
        <v>10062936.9245007</v>
      </c>
      <c r="H81" s="0" t="n">
        <v>27544352.1049313</v>
      </c>
      <c r="I81" s="0" t="n">
        <v>10062936.2132451</v>
      </c>
      <c r="J81" s="0" t="n">
        <v>5375006.1971972</v>
      </c>
      <c r="K81" s="0" t="n">
        <v>5213756.01128128</v>
      </c>
      <c r="L81" s="0" t="n">
        <v>6495501.53688633</v>
      </c>
      <c r="M81" s="0" t="n">
        <v>6135542.82273334</v>
      </c>
      <c r="N81" s="0" t="n">
        <v>6521574.90452802</v>
      </c>
      <c r="O81" s="0" t="n">
        <v>6160055.74312923</v>
      </c>
      <c r="P81" s="0" t="n">
        <v>895834.366199533</v>
      </c>
      <c r="Q81" s="0" t="n">
        <v>868959.335213547</v>
      </c>
    </row>
    <row r="82" customFormat="false" ht="12.8" hidden="false" customHeight="false" outlineLevel="0" collapsed="false">
      <c r="A82" s="0" t="n">
        <v>129</v>
      </c>
      <c r="B82" s="0" t="n">
        <v>38833494.0038609</v>
      </c>
      <c r="C82" s="0" t="n">
        <v>37243630.3954152</v>
      </c>
      <c r="D82" s="0" t="n">
        <v>38988466.0867914</v>
      </c>
      <c r="E82" s="0" t="n">
        <v>37389295.741302</v>
      </c>
      <c r="F82" s="0" t="n">
        <v>27231021.5473947</v>
      </c>
      <c r="G82" s="0" t="n">
        <v>10012608.8480205</v>
      </c>
      <c r="H82" s="0" t="n">
        <v>27376687.5992417</v>
      </c>
      <c r="I82" s="0" t="n">
        <v>10012608.1420603</v>
      </c>
      <c r="J82" s="0" t="n">
        <v>5463075.51107376</v>
      </c>
      <c r="K82" s="0" t="n">
        <v>5299183.24574155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39392560.6382875</v>
      </c>
      <c r="C83" s="0" t="n">
        <v>37780558.1881993</v>
      </c>
      <c r="D83" s="0" t="n">
        <v>39547321.9078499</v>
      </c>
      <c r="E83" s="0" t="n">
        <v>37926024.8704965</v>
      </c>
      <c r="F83" s="0" t="n">
        <v>27669971.5670907</v>
      </c>
      <c r="G83" s="0" t="n">
        <v>10110586.6211086</v>
      </c>
      <c r="H83" s="0" t="n">
        <v>27815438.9637638</v>
      </c>
      <c r="I83" s="0" t="n">
        <v>10110585.9067327</v>
      </c>
      <c r="J83" s="0" t="n">
        <v>5668413.68865419</v>
      </c>
      <c r="K83" s="0" t="n">
        <v>5498361.27799456</v>
      </c>
      <c r="L83" s="0" t="n">
        <v>6555981.94825594</v>
      </c>
      <c r="M83" s="0" t="n">
        <v>6195149.0345985</v>
      </c>
      <c r="N83" s="0" t="n">
        <v>6581773.91320226</v>
      </c>
      <c r="O83" s="0" t="n">
        <v>6219397.45366753</v>
      </c>
      <c r="P83" s="0" t="n">
        <v>944735.614775698</v>
      </c>
      <c r="Q83" s="0" t="n">
        <v>916393.546332427</v>
      </c>
    </row>
    <row r="84" customFormat="false" ht="12.8" hidden="false" customHeight="false" outlineLevel="0" collapsed="false">
      <c r="A84" s="0" t="n">
        <v>131</v>
      </c>
      <c r="B84" s="0" t="n">
        <v>39205698.5678234</v>
      </c>
      <c r="C84" s="0" t="n">
        <v>37602241.3065846</v>
      </c>
      <c r="D84" s="0" t="n">
        <v>39356810.636875</v>
      </c>
      <c r="E84" s="0" t="n">
        <v>37744277.3492105</v>
      </c>
      <c r="F84" s="0" t="n">
        <v>27555292.0998111</v>
      </c>
      <c r="G84" s="0" t="n">
        <v>10046949.2067735</v>
      </c>
      <c r="H84" s="0" t="n">
        <v>27697328.8515212</v>
      </c>
      <c r="I84" s="0" t="n">
        <v>10046948.4976893</v>
      </c>
      <c r="J84" s="0" t="n">
        <v>5688645.35241423</v>
      </c>
      <c r="K84" s="0" t="n">
        <v>5517985.9918418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39751928.9447933</v>
      </c>
      <c r="C85" s="0" t="n">
        <v>38127190.3019311</v>
      </c>
      <c r="D85" s="0" t="n">
        <v>39903487.165726</v>
      </c>
      <c r="E85" s="0" t="n">
        <v>38269645.3955358</v>
      </c>
      <c r="F85" s="0" t="n">
        <v>27909990.9822857</v>
      </c>
      <c r="G85" s="0" t="n">
        <v>10217199.3196455</v>
      </c>
      <c r="H85" s="0" t="n">
        <v>28052446.7914443</v>
      </c>
      <c r="I85" s="0" t="n">
        <v>10217198.6040914</v>
      </c>
      <c r="J85" s="0" t="n">
        <v>5821583.38497527</v>
      </c>
      <c r="K85" s="0" t="n">
        <v>5646935.88342602</v>
      </c>
      <c r="L85" s="0" t="n">
        <v>6618488.25713847</v>
      </c>
      <c r="M85" s="0" t="n">
        <v>6255709.08244446</v>
      </c>
      <c r="N85" s="0" t="n">
        <v>6643746.25245845</v>
      </c>
      <c r="O85" s="0" t="n">
        <v>6279455.86999478</v>
      </c>
      <c r="P85" s="0" t="n">
        <v>970263.897495879</v>
      </c>
      <c r="Q85" s="0" t="n">
        <v>941155.980571003</v>
      </c>
    </row>
    <row r="86" customFormat="false" ht="12.8" hidden="false" customHeight="false" outlineLevel="0" collapsed="false">
      <c r="A86" s="0" t="n">
        <v>133</v>
      </c>
      <c r="B86" s="0" t="n">
        <v>39588835.5057316</v>
      </c>
      <c r="C86" s="0" t="n">
        <v>37972036.1884869</v>
      </c>
      <c r="D86" s="0" t="n">
        <v>39738062.7693124</v>
      </c>
      <c r="E86" s="0" t="n">
        <v>38112300.8497784</v>
      </c>
      <c r="F86" s="0" t="n">
        <v>27772059.2694804</v>
      </c>
      <c r="G86" s="0" t="n">
        <v>10199976.9190066</v>
      </c>
      <c r="H86" s="0" t="n">
        <v>27912324.6409983</v>
      </c>
      <c r="I86" s="0" t="n">
        <v>10199976.20878</v>
      </c>
      <c r="J86" s="0" t="n">
        <v>5878175.50847388</v>
      </c>
      <c r="K86" s="0" t="n">
        <v>5701830.24321966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40127070.4150235</v>
      </c>
      <c r="C87" s="0" t="n">
        <v>38489976.5881664</v>
      </c>
      <c r="D87" s="0" t="n">
        <v>40276967.2718901</v>
      </c>
      <c r="E87" s="0" t="n">
        <v>38630870.7284518</v>
      </c>
      <c r="F87" s="0" t="n">
        <v>28145635.6732841</v>
      </c>
      <c r="G87" s="0" t="n">
        <v>10344340.9148823</v>
      </c>
      <c r="H87" s="0" t="n">
        <v>28286530.5350975</v>
      </c>
      <c r="I87" s="0" t="n">
        <v>10344340.1933543</v>
      </c>
      <c r="J87" s="0" t="n">
        <v>6002026.81353882</v>
      </c>
      <c r="K87" s="0" t="n">
        <v>5821966.00913265</v>
      </c>
      <c r="L87" s="0" t="n">
        <v>6680345.51617713</v>
      </c>
      <c r="M87" s="0" t="n">
        <v>6314579.15687965</v>
      </c>
      <c r="N87" s="0" t="n">
        <v>6705326.74672419</v>
      </c>
      <c r="O87" s="0" t="n">
        <v>6338067.31878245</v>
      </c>
      <c r="P87" s="0" t="n">
        <v>1000337.80225647</v>
      </c>
      <c r="Q87" s="0" t="n">
        <v>970327.668188775</v>
      </c>
    </row>
    <row r="88" customFormat="false" ht="12.8" hidden="false" customHeight="false" outlineLevel="0" collapsed="false">
      <c r="A88" s="0" t="n">
        <v>135</v>
      </c>
      <c r="B88" s="0" t="n">
        <v>39907589.9106961</v>
      </c>
      <c r="C88" s="0" t="n">
        <v>38280858.8418035</v>
      </c>
      <c r="D88" s="0" t="n">
        <v>40055860.5616542</v>
      </c>
      <c r="E88" s="0" t="n">
        <v>38420227.1549227</v>
      </c>
      <c r="F88" s="0" t="n">
        <v>28046572.2156362</v>
      </c>
      <c r="G88" s="0" t="n">
        <v>10234286.6261673</v>
      </c>
      <c r="H88" s="0" t="n">
        <v>28185941.2449388</v>
      </c>
      <c r="I88" s="0" t="n">
        <v>10234285.9099839</v>
      </c>
      <c r="J88" s="0" t="n">
        <v>6026651.48168104</v>
      </c>
      <c r="K88" s="0" t="n">
        <v>5845851.93723061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40549791.190485</v>
      </c>
      <c r="C89" s="0" t="n">
        <v>38897391.6016721</v>
      </c>
      <c r="D89" s="0" t="n">
        <v>40698786.3078237</v>
      </c>
      <c r="E89" s="0" t="n">
        <v>39037440.9351515</v>
      </c>
      <c r="F89" s="0" t="n">
        <v>28497218.4116448</v>
      </c>
      <c r="G89" s="0" t="n">
        <v>10400173.1900273</v>
      </c>
      <c r="H89" s="0" t="n">
        <v>28637268.4733556</v>
      </c>
      <c r="I89" s="0" t="n">
        <v>10400172.4617959</v>
      </c>
      <c r="J89" s="0" t="n">
        <v>6192526.85577345</v>
      </c>
      <c r="K89" s="0" t="n">
        <v>6006751.05010025</v>
      </c>
      <c r="L89" s="0" t="n">
        <v>6748216.60622433</v>
      </c>
      <c r="M89" s="0" t="n">
        <v>6378529.33278098</v>
      </c>
      <c r="N89" s="0" t="n">
        <v>6773048.04833059</v>
      </c>
      <c r="O89" s="0" t="n">
        <v>6401876.9241929</v>
      </c>
      <c r="P89" s="0" t="n">
        <v>1032087.80929558</v>
      </c>
      <c r="Q89" s="0" t="n">
        <v>1001125.17501671</v>
      </c>
    </row>
    <row r="90" customFormat="false" ht="12.8" hidden="false" customHeight="false" outlineLevel="0" collapsed="false">
      <c r="A90" s="0" t="n">
        <v>137</v>
      </c>
      <c r="B90" s="0" t="n">
        <v>40384690.6486664</v>
      </c>
      <c r="C90" s="0" t="n">
        <v>38738917.002071</v>
      </c>
      <c r="D90" s="0" t="n">
        <v>40531948.8929361</v>
      </c>
      <c r="E90" s="0" t="n">
        <v>38877334.301473</v>
      </c>
      <c r="F90" s="0" t="n">
        <v>28403687.2481987</v>
      </c>
      <c r="G90" s="0" t="n">
        <v>10335229.7538723</v>
      </c>
      <c r="H90" s="0" t="n">
        <v>28542105.2703677</v>
      </c>
      <c r="I90" s="0" t="n">
        <v>10335229.0311053</v>
      </c>
      <c r="J90" s="0" t="n">
        <v>6216700.47053121</v>
      </c>
      <c r="K90" s="0" t="n">
        <v>6030199.45641527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40985993.326016</v>
      </c>
      <c r="C91" s="0" t="n">
        <v>39316513.8798507</v>
      </c>
      <c r="D91" s="0" t="n">
        <v>41132753.0200546</v>
      </c>
      <c r="E91" s="0" t="n">
        <v>39454462.4799583</v>
      </c>
      <c r="F91" s="0" t="n">
        <v>28887200.3004702</v>
      </c>
      <c r="G91" s="0" t="n">
        <v>10429313.5793805</v>
      </c>
      <c r="H91" s="0" t="n">
        <v>29025149.631577</v>
      </c>
      <c r="I91" s="0" t="n">
        <v>10429312.8483813</v>
      </c>
      <c r="J91" s="0" t="n">
        <v>6391281.42072045</v>
      </c>
      <c r="K91" s="0" t="n">
        <v>6199542.97809883</v>
      </c>
      <c r="L91" s="0" t="n">
        <v>6821221.3530409</v>
      </c>
      <c r="M91" s="0" t="n">
        <v>6448291.63730077</v>
      </c>
      <c r="N91" s="0" t="n">
        <v>6845680.32469117</v>
      </c>
      <c r="O91" s="0" t="n">
        <v>6471289.12978109</v>
      </c>
      <c r="P91" s="0" t="n">
        <v>1065213.57012007</v>
      </c>
      <c r="Q91" s="0" t="n">
        <v>1033257.16301647</v>
      </c>
    </row>
    <row r="92" customFormat="false" ht="12.8" hidden="false" customHeight="false" outlineLevel="0" collapsed="false">
      <c r="A92" s="0" t="n">
        <v>139</v>
      </c>
      <c r="B92" s="0" t="n">
        <v>40870516.49854</v>
      </c>
      <c r="C92" s="0" t="n">
        <v>39206212.2231296</v>
      </c>
      <c r="D92" s="0" t="n">
        <v>41014716.3120247</v>
      </c>
      <c r="E92" s="0" t="n">
        <v>39341755.1780147</v>
      </c>
      <c r="F92" s="0" t="n">
        <v>28786653.9947717</v>
      </c>
      <c r="G92" s="0" t="n">
        <v>10419558.2283578</v>
      </c>
      <c r="H92" s="0" t="n">
        <v>28922197.6383749</v>
      </c>
      <c r="I92" s="0" t="n">
        <v>10419557.5396398</v>
      </c>
      <c r="J92" s="0" t="n">
        <v>6482484.10467507</v>
      </c>
      <c r="K92" s="0" t="n">
        <v>6288009.58153482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41551126.0300778</v>
      </c>
      <c r="C93" s="0" t="n">
        <v>39859675.9375618</v>
      </c>
      <c r="D93" s="0" t="n">
        <v>41694871.2511219</v>
      </c>
      <c r="E93" s="0" t="n">
        <v>39994791.8414496</v>
      </c>
      <c r="F93" s="0" t="n">
        <v>29237074.9453572</v>
      </c>
      <c r="G93" s="0" t="n">
        <v>10622600.9922047</v>
      </c>
      <c r="H93" s="0" t="n">
        <v>29372191.4740558</v>
      </c>
      <c r="I93" s="0" t="n">
        <v>10622600.3673938</v>
      </c>
      <c r="J93" s="0" t="n">
        <v>6670103.49119867</v>
      </c>
      <c r="K93" s="0" t="n">
        <v>6470000.3864627</v>
      </c>
      <c r="L93" s="0" t="n">
        <v>6908808.98085063</v>
      </c>
      <c r="M93" s="0" t="n">
        <v>6529752.10153282</v>
      </c>
      <c r="N93" s="0" t="n">
        <v>6932765.70139811</v>
      </c>
      <c r="O93" s="0" t="n">
        <v>6552277.5465097</v>
      </c>
      <c r="P93" s="0" t="n">
        <v>1111683.91519978</v>
      </c>
      <c r="Q93" s="0" t="n">
        <v>1078333.39774378</v>
      </c>
    </row>
    <row r="94" customFormat="false" ht="12.8" hidden="false" customHeight="false" outlineLevel="0" collapsed="false">
      <c r="A94" s="0" t="n">
        <v>141</v>
      </c>
      <c r="B94" s="0" t="n">
        <v>41316996.4988042</v>
      </c>
      <c r="C94" s="0" t="n">
        <v>39636239.3727347</v>
      </c>
      <c r="D94" s="0" t="n">
        <v>41458729.1717278</v>
      </c>
      <c r="E94" s="0" t="n">
        <v>39769464.601959</v>
      </c>
      <c r="F94" s="0" t="n">
        <v>29125793.4310437</v>
      </c>
      <c r="G94" s="0" t="n">
        <v>10510445.941691</v>
      </c>
      <c r="H94" s="0" t="n">
        <v>29259019.2740405</v>
      </c>
      <c r="I94" s="0" t="n">
        <v>10510445.3279186</v>
      </c>
      <c r="J94" s="0" t="n">
        <v>6689823.46483824</v>
      </c>
      <c r="K94" s="0" t="n">
        <v>6489128.76089309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41743246.1583945</v>
      </c>
      <c r="C95" s="0" t="n">
        <v>40044840.8355744</v>
      </c>
      <c r="D95" s="0" t="n">
        <v>41884785.1991775</v>
      </c>
      <c r="E95" s="0" t="n">
        <v>40177884.5405577</v>
      </c>
      <c r="F95" s="0" t="n">
        <v>29449175.4163839</v>
      </c>
      <c r="G95" s="0" t="n">
        <v>10595665.4191905</v>
      </c>
      <c r="H95" s="0" t="n">
        <v>29582219.7161795</v>
      </c>
      <c r="I95" s="0" t="n">
        <v>10595664.8243783</v>
      </c>
      <c r="J95" s="0" t="n">
        <v>6819146.96105581</v>
      </c>
      <c r="K95" s="0" t="n">
        <v>6614572.55222414</v>
      </c>
      <c r="L95" s="0" t="n">
        <v>6948242.0832358</v>
      </c>
      <c r="M95" s="0" t="n">
        <v>6570316.21410697</v>
      </c>
      <c r="N95" s="0" t="n">
        <v>6971831.39263002</v>
      </c>
      <c r="O95" s="0" t="n">
        <v>6592496.93388801</v>
      </c>
      <c r="P95" s="0" t="n">
        <v>1136524.4935093</v>
      </c>
      <c r="Q95" s="0" t="n">
        <v>1102428.75870402</v>
      </c>
    </row>
    <row r="96" customFormat="false" ht="12.8" hidden="false" customHeight="false" outlineLevel="0" collapsed="false">
      <c r="A96" s="0" t="n">
        <v>143</v>
      </c>
      <c r="B96" s="0" t="n">
        <v>41535863.7856513</v>
      </c>
      <c r="C96" s="0" t="n">
        <v>39847833.1613381</v>
      </c>
      <c r="D96" s="0" t="n">
        <v>41675701.1097145</v>
      </c>
      <c r="E96" s="0" t="n">
        <v>39979276.4389019</v>
      </c>
      <c r="F96" s="0" t="n">
        <v>29320357.8724952</v>
      </c>
      <c r="G96" s="0" t="n">
        <v>10527475.288843</v>
      </c>
      <c r="H96" s="0" t="n">
        <v>29451801.7428165</v>
      </c>
      <c r="I96" s="0" t="n">
        <v>10527474.6960855</v>
      </c>
      <c r="J96" s="0" t="n">
        <v>6919589.03219588</v>
      </c>
      <c r="K96" s="0" t="n">
        <v>6712001.36123001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42030660.5036293</v>
      </c>
      <c r="C97" s="0" t="n">
        <v>40321811.0786679</v>
      </c>
      <c r="D97" s="0" t="n">
        <v>42168929.6871306</v>
      </c>
      <c r="E97" s="0" t="n">
        <v>40451779.9723147</v>
      </c>
      <c r="F97" s="0" t="n">
        <v>29684940.6877983</v>
      </c>
      <c r="G97" s="0" t="n">
        <v>10636870.3908696</v>
      </c>
      <c r="H97" s="0" t="n">
        <v>29814910.1861751</v>
      </c>
      <c r="I97" s="0" t="n">
        <v>10636869.7861396</v>
      </c>
      <c r="J97" s="0" t="n">
        <v>7041964.14663565</v>
      </c>
      <c r="K97" s="0" t="n">
        <v>6830705.22223658</v>
      </c>
      <c r="L97" s="0" t="n">
        <v>6988334.98281322</v>
      </c>
      <c r="M97" s="0" t="n">
        <v>6606583.32073102</v>
      </c>
      <c r="N97" s="0" t="n">
        <v>7011379.11289244</v>
      </c>
      <c r="O97" s="0" t="n">
        <v>6628254.24454238</v>
      </c>
      <c r="P97" s="0" t="n">
        <v>1173660.69110594</v>
      </c>
      <c r="Q97" s="0" t="n">
        <v>1138450.87037276</v>
      </c>
    </row>
    <row r="98" customFormat="false" ht="12.8" hidden="false" customHeight="false" outlineLevel="0" collapsed="false">
      <c r="A98" s="0" t="n">
        <v>145</v>
      </c>
      <c r="B98" s="0" t="n">
        <v>41874091.2453422</v>
      </c>
      <c r="C98" s="0" t="n">
        <v>40172110.5354248</v>
      </c>
      <c r="D98" s="0" t="n">
        <v>42010781.2090721</v>
      </c>
      <c r="E98" s="0" t="n">
        <v>40300594.5313461</v>
      </c>
      <c r="F98" s="0" t="n">
        <v>29590872.6982619</v>
      </c>
      <c r="G98" s="0" t="n">
        <v>10581237.8371629</v>
      </c>
      <c r="H98" s="0" t="n">
        <v>29719357.2944108</v>
      </c>
      <c r="I98" s="0" t="n">
        <v>10581237.2369353</v>
      </c>
      <c r="J98" s="0" t="n">
        <v>7140023.46449996</v>
      </c>
      <c r="K98" s="0" t="n">
        <v>6925822.76056496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42783262.0406804</v>
      </c>
      <c r="C99" s="0" t="n">
        <v>41045230.1380263</v>
      </c>
      <c r="D99" s="0" t="n">
        <v>42917841.7824319</v>
      </c>
      <c r="E99" s="0" t="n">
        <v>41171730.5616816</v>
      </c>
      <c r="F99" s="0" t="n">
        <v>30223003.9953514</v>
      </c>
      <c r="G99" s="0" t="n">
        <v>10822226.1426749</v>
      </c>
      <c r="H99" s="0" t="n">
        <v>30349505.0303454</v>
      </c>
      <c r="I99" s="0" t="n">
        <v>10822225.5313362</v>
      </c>
      <c r="J99" s="0" t="n">
        <v>7454507.46699246</v>
      </c>
      <c r="K99" s="0" t="n">
        <v>7230872.24298269</v>
      </c>
      <c r="L99" s="0" t="n">
        <v>7113116.12831385</v>
      </c>
      <c r="M99" s="0" t="n">
        <v>6725595.6437032</v>
      </c>
      <c r="N99" s="0" t="n">
        <v>7135545.28144423</v>
      </c>
      <c r="O99" s="0" t="n">
        <v>6746687.6773311</v>
      </c>
      <c r="P99" s="0" t="n">
        <v>1242417.91116541</v>
      </c>
      <c r="Q99" s="0" t="n">
        <v>1205145.37383045</v>
      </c>
    </row>
    <row r="100" customFormat="false" ht="12.8" hidden="false" customHeight="false" outlineLevel="0" collapsed="false">
      <c r="A100" s="0" t="n">
        <v>147</v>
      </c>
      <c r="B100" s="0" t="n">
        <v>42585483.9327649</v>
      </c>
      <c r="C100" s="0" t="n">
        <v>40855658.7285062</v>
      </c>
      <c r="D100" s="0" t="n">
        <v>42717065.7938518</v>
      </c>
      <c r="E100" s="0" t="n">
        <v>40979341.5123244</v>
      </c>
      <c r="F100" s="0" t="n">
        <v>30097601.5398629</v>
      </c>
      <c r="G100" s="0" t="n">
        <v>10758057.1886433</v>
      </c>
      <c r="H100" s="0" t="n">
        <v>30221284.9304913</v>
      </c>
      <c r="I100" s="0" t="n">
        <v>10758056.5818331</v>
      </c>
      <c r="J100" s="0" t="n">
        <v>7361737.17494736</v>
      </c>
      <c r="K100" s="0" t="n">
        <v>7140885.05969894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43321419.8393129</v>
      </c>
      <c r="C101" s="0" t="n">
        <v>41563149.0877513</v>
      </c>
      <c r="D101" s="0" t="n">
        <v>43453226.9081821</v>
      </c>
      <c r="E101" s="0" t="n">
        <v>41687043.8674165</v>
      </c>
      <c r="F101" s="0" t="n">
        <v>30669107.5904162</v>
      </c>
      <c r="G101" s="0" t="n">
        <v>10894041.4973351</v>
      </c>
      <c r="H101" s="0" t="n">
        <v>30793003.0037755</v>
      </c>
      <c r="I101" s="0" t="n">
        <v>10894040.863641</v>
      </c>
      <c r="J101" s="0" t="n">
        <v>7621855.8478699</v>
      </c>
      <c r="K101" s="0" t="n">
        <v>7393200.1724338</v>
      </c>
      <c r="L101" s="0" t="n">
        <v>7202724.81069623</v>
      </c>
      <c r="M101" s="0" t="n">
        <v>6810411.86219464</v>
      </c>
      <c r="N101" s="0" t="n">
        <v>7224691.97021135</v>
      </c>
      <c r="O101" s="0" t="n">
        <v>6831069.7164125</v>
      </c>
      <c r="P101" s="0" t="n">
        <v>1270309.30797832</v>
      </c>
      <c r="Q101" s="0" t="n">
        <v>1232200.02873897</v>
      </c>
    </row>
    <row r="102" customFormat="false" ht="12.8" hidden="false" customHeight="false" outlineLevel="0" collapsed="false">
      <c r="A102" s="0" t="n">
        <v>149</v>
      </c>
      <c r="B102" s="0" t="n">
        <v>43080036.8627542</v>
      </c>
      <c r="C102" s="0" t="n">
        <v>41333167.462569</v>
      </c>
      <c r="D102" s="0" t="n">
        <v>43208753.4654425</v>
      </c>
      <c r="E102" s="0" t="n">
        <v>41454157.2549436</v>
      </c>
      <c r="F102" s="0" t="n">
        <v>30540669.6569356</v>
      </c>
      <c r="G102" s="0" t="n">
        <v>10792497.8056334</v>
      </c>
      <c r="H102" s="0" t="n">
        <v>30661660.0782863</v>
      </c>
      <c r="I102" s="0" t="n">
        <v>10792497.1766573</v>
      </c>
      <c r="J102" s="0" t="n">
        <v>7653830.85230658</v>
      </c>
      <c r="K102" s="0" t="n">
        <v>7424215.92673738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43641545.489488</v>
      </c>
      <c r="C103" s="0" t="n">
        <v>41873747.0126283</v>
      </c>
      <c r="D103" s="0" t="n">
        <v>43769783.2545859</v>
      </c>
      <c r="E103" s="0" t="n">
        <v>41994286.4294611</v>
      </c>
      <c r="F103" s="0" t="n">
        <v>30977434.6638236</v>
      </c>
      <c r="G103" s="0" t="n">
        <v>10896312.3488048</v>
      </c>
      <c r="H103" s="0" t="n">
        <v>31097974.717477</v>
      </c>
      <c r="I103" s="0" t="n">
        <v>10896311.7119841</v>
      </c>
      <c r="J103" s="0" t="n">
        <v>7786279.14003801</v>
      </c>
      <c r="K103" s="0" t="n">
        <v>7552690.76583687</v>
      </c>
      <c r="L103" s="0" t="n">
        <v>7255494.47733365</v>
      </c>
      <c r="M103" s="0" t="n">
        <v>6860856.14639551</v>
      </c>
      <c r="N103" s="0" t="n">
        <v>7276866.71436075</v>
      </c>
      <c r="O103" s="0" t="n">
        <v>6880954.81651865</v>
      </c>
      <c r="P103" s="0" t="n">
        <v>1297713.19000633</v>
      </c>
      <c r="Q103" s="0" t="n">
        <v>1258781.79430614</v>
      </c>
    </row>
    <row r="104" customFormat="false" ht="12.8" hidden="false" customHeight="false" outlineLevel="0" collapsed="false">
      <c r="A104" s="0" t="n">
        <v>151</v>
      </c>
      <c r="B104" s="0" t="n">
        <v>43546270.9118709</v>
      </c>
      <c r="C104" s="0" t="n">
        <v>41783223.1358856</v>
      </c>
      <c r="D104" s="0" t="n">
        <v>43672896.5081186</v>
      </c>
      <c r="E104" s="0" t="n">
        <v>41902246.5967344</v>
      </c>
      <c r="F104" s="0" t="n">
        <v>30928374.7744749</v>
      </c>
      <c r="G104" s="0" t="n">
        <v>10854848.3614107</v>
      </c>
      <c r="H104" s="0" t="n">
        <v>31047398.8674271</v>
      </c>
      <c r="I104" s="0" t="n">
        <v>10854847.7293073</v>
      </c>
      <c r="J104" s="0" t="n">
        <v>7778032.99082931</v>
      </c>
      <c r="K104" s="0" t="n">
        <v>7544692.00110443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44286288.5368024</v>
      </c>
      <c r="C105" s="0" t="n">
        <v>42493655.2650132</v>
      </c>
      <c r="D105" s="0" t="n">
        <v>44413474.1583878</v>
      </c>
      <c r="E105" s="0" t="n">
        <v>42613204.2250424</v>
      </c>
      <c r="F105" s="0" t="n">
        <v>31545992.9332646</v>
      </c>
      <c r="G105" s="0" t="n">
        <v>10947662.3317486</v>
      </c>
      <c r="H105" s="0" t="n">
        <v>31665542.5480993</v>
      </c>
      <c r="I105" s="0" t="n">
        <v>10947661.6769431</v>
      </c>
      <c r="J105" s="0" t="n">
        <v>8009229.13964956</v>
      </c>
      <c r="K105" s="0" t="n">
        <v>7768952.26546008</v>
      </c>
      <c r="L105" s="0" t="n">
        <v>7362757.78208056</v>
      </c>
      <c r="M105" s="0" t="n">
        <v>6962339.97505748</v>
      </c>
      <c r="N105" s="0" t="n">
        <v>7383954.4061992</v>
      </c>
      <c r="O105" s="0" t="n">
        <v>6982273.56572855</v>
      </c>
      <c r="P105" s="0" t="n">
        <v>1334871.52327493</v>
      </c>
      <c r="Q105" s="0" t="n">
        <v>1294825.37757668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2952177.38179284</v>
      </c>
      <c r="C23" s="0" t="n">
        <v>1772614.85443532</v>
      </c>
      <c r="D23" s="0" t="n">
        <v>777201.839720586</v>
      </c>
      <c r="E23" s="0" t="n">
        <v>305719.254256381</v>
      </c>
      <c r="F23" s="0" t="n">
        <v>0</v>
      </c>
      <c r="G23" s="0" t="n">
        <v>7584.06224187404</v>
      </c>
      <c r="H23" s="0" t="n">
        <v>48914.7903306528</v>
      </c>
      <c r="I23" s="0" t="n">
        <v>33138.7426577733</v>
      </c>
      <c r="J23" s="0" t="n">
        <v>6386.29268691971</v>
      </c>
    </row>
    <row r="24" customFormat="false" ht="12.8" hidden="false" customHeight="false" outlineLevel="0" collapsed="false">
      <c r="A24" s="0" t="n">
        <v>71</v>
      </c>
      <c r="B24" s="0" t="n">
        <v>3020241.62160538</v>
      </c>
      <c r="C24" s="0" t="n">
        <v>1710966.44303809</v>
      </c>
      <c r="D24" s="0" t="n">
        <v>910979.66800802</v>
      </c>
      <c r="E24" s="0" t="n">
        <v>300346.338347781</v>
      </c>
      <c r="F24" s="0" t="n">
        <v>0</v>
      </c>
      <c r="G24" s="0" t="n">
        <v>8618.0821346714</v>
      </c>
      <c r="H24" s="0" t="n">
        <v>49296.0661595118</v>
      </c>
      <c r="I24" s="0" t="n">
        <v>32612.5992888898</v>
      </c>
      <c r="J24" s="0" t="n">
        <v>6810.53102576705</v>
      </c>
    </row>
    <row r="25" customFormat="false" ht="12.8" hidden="false" customHeight="false" outlineLevel="0" collapsed="false">
      <c r="A25" s="0" t="n">
        <v>72</v>
      </c>
      <c r="B25" s="0" t="n">
        <v>2973500.81309798</v>
      </c>
      <c r="C25" s="0" t="n">
        <v>1668620.95448582</v>
      </c>
      <c r="D25" s="0" t="n">
        <v>920617.315300593</v>
      </c>
      <c r="E25" s="0" t="n">
        <v>292448.465685031</v>
      </c>
      <c r="F25" s="0" t="n">
        <v>0</v>
      </c>
      <c r="G25" s="0" t="n">
        <v>6314.18793986022</v>
      </c>
      <c r="H25" s="0" t="n">
        <v>55781.9819063694</v>
      </c>
      <c r="I25" s="0" t="n">
        <v>22068.0042004122</v>
      </c>
      <c r="J25" s="0" t="n">
        <v>7603.68792140018</v>
      </c>
    </row>
    <row r="26" customFormat="false" ht="12.8" hidden="false" customHeight="false" outlineLevel="0" collapsed="false">
      <c r="A26" s="0" t="n">
        <v>73</v>
      </c>
      <c r="B26" s="0" t="n">
        <v>3517552.78658198</v>
      </c>
      <c r="C26" s="0" t="n">
        <v>1588838.8736417</v>
      </c>
      <c r="D26" s="0" t="n">
        <v>918651.344438877</v>
      </c>
      <c r="E26" s="0" t="n">
        <v>284679.835645028</v>
      </c>
      <c r="F26" s="0" t="n">
        <v>626437.712966823</v>
      </c>
      <c r="G26" s="0" t="n">
        <v>7505.48495277045</v>
      </c>
      <c r="H26" s="0" t="n">
        <v>60667.7490465678</v>
      </c>
      <c r="I26" s="0" t="n">
        <v>22540.3248279659</v>
      </c>
      <c r="J26" s="0" t="n">
        <v>8243.01390660365</v>
      </c>
    </row>
    <row r="27" customFormat="false" ht="12.8" hidden="false" customHeight="false" outlineLevel="0" collapsed="false">
      <c r="A27" s="0" t="n">
        <v>74</v>
      </c>
      <c r="B27" s="0" t="n">
        <v>2961277.53761753</v>
      </c>
      <c r="C27" s="0" t="n">
        <v>1677226.45028669</v>
      </c>
      <c r="D27" s="0" t="n">
        <v>895421.547577289</v>
      </c>
      <c r="E27" s="0" t="n">
        <v>285343.872305452</v>
      </c>
      <c r="F27" s="0" t="n">
        <v>0</v>
      </c>
      <c r="G27" s="0" t="n">
        <v>7064.76218149561</v>
      </c>
      <c r="H27" s="0" t="n">
        <v>55138.6991841186</v>
      </c>
      <c r="I27" s="0" t="n">
        <v>34406.3419888181</v>
      </c>
      <c r="J27" s="0" t="n">
        <v>6714.81693477578</v>
      </c>
    </row>
    <row r="28" customFormat="false" ht="12.8" hidden="false" customHeight="false" outlineLevel="0" collapsed="false">
      <c r="A28" s="0" t="n">
        <v>75</v>
      </c>
      <c r="B28" s="0" t="n">
        <v>2647994.80241595</v>
      </c>
      <c r="C28" s="0" t="n">
        <v>1437706.42787225</v>
      </c>
      <c r="D28" s="0" t="n">
        <v>869596.274710488</v>
      </c>
      <c r="E28" s="0" t="n">
        <v>261348.163654291</v>
      </c>
      <c r="F28" s="0" t="n">
        <v>0</v>
      </c>
      <c r="G28" s="0" t="n">
        <v>7118.17709987768</v>
      </c>
      <c r="H28" s="0" t="n">
        <v>44035.3829418233</v>
      </c>
      <c r="I28" s="0" t="n">
        <v>20812.8093516532</v>
      </c>
      <c r="J28" s="0" t="n">
        <v>6820.64573558827</v>
      </c>
    </row>
    <row r="29" customFormat="false" ht="12.8" hidden="false" customHeight="false" outlineLevel="0" collapsed="false">
      <c r="A29" s="0" t="n">
        <v>76</v>
      </c>
      <c r="B29" s="0" t="n">
        <v>3238118.03737152</v>
      </c>
      <c r="C29" s="0" t="n">
        <v>1787239.73201126</v>
      </c>
      <c r="D29" s="0" t="n">
        <v>1023814.65618849</v>
      </c>
      <c r="E29" s="0" t="n">
        <v>307712.788821727</v>
      </c>
      <c r="F29" s="0" t="n">
        <v>0</v>
      </c>
      <c r="G29" s="0" t="n">
        <v>5527.18666622102</v>
      </c>
      <c r="H29" s="0" t="n">
        <v>68154.136012859</v>
      </c>
      <c r="I29" s="0" t="n">
        <v>36091.5573281724</v>
      </c>
      <c r="J29" s="0" t="n">
        <v>9619.75766632761</v>
      </c>
    </row>
    <row r="30" customFormat="false" ht="12.8" hidden="false" customHeight="false" outlineLevel="0" collapsed="false">
      <c r="A30" s="0" t="n">
        <v>77</v>
      </c>
      <c r="B30" s="0" t="n">
        <v>3576538.91146021</v>
      </c>
      <c r="C30" s="0" t="n">
        <v>1644937.66628689</v>
      </c>
      <c r="D30" s="0" t="n">
        <v>907153.880818989</v>
      </c>
      <c r="E30" s="0" t="n">
        <v>283180.499803501</v>
      </c>
      <c r="F30" s="0" t="n">
        <v>638189.42189449</v>
      </c>
      <c r="G30" s="0" t="n">
        <v>6766.98381852085</v>
      </c>
      <c r="H30" s="0" t="n">
        <v>52254.67696674</v>
      </c>
      <c r="I30" s="0" t="n">
        <v>37870.3658872783</v>
      </c>
      <c r="J30" s="0" t="n">
        <v>6157.85647474723</v>
      </c>
    </row>
    <row r="31" customFormat="false" ht="12.8" hidden="false" customHeight="false" outlineLevel="0" collapsed="false">
      <c r="A31" s="0" t="n">
        <v>78</v>
      </c>
      <c r="B31" s="0" t="n">
        <v>3490102.08078404</v>
      </c>
      <c r="C31" s="0" t="n">
        <v>2076171.62309223</v>
      </c>
      <c r="D31" s="0" t="n">
        <v>957278.632444886</v>
      </c>
      <c r="E31" s="0" t="n">
        <v>322923.009140925</v>
      </c>
      <c r="F31" s="0" t="n">
        <v>0</v>
      </c>
      <c r="G31" s="0" t="n">
        <v>10167.5155500711</v>
      </c>
      <c r="H31" s="0" t="n">
        <v>68722.0704473472</v>
      </c>
      <c r="I31" s="0" t="n">
        <v>44924.0539442765</v>
      </c>
      <c r="J31" s="0" t="n">
        <v>9457.88024236484</v>
      </c>
    </row>
    <row r="32" customFormat="false" ht="12.8" hidden="false" customHeight="false" outlineLevel="0" collapsed="false">
      <c r="A32" s="0" t="n">
        <v>79</v>
      </c>
      <c r="B32" s="0" t="n">
        <v>3149021.67851874</v>
      </c>
      <c r="C32" s="0" t="n">
        <v>1774696.30712618</v>
      </c>
      <c r="D32" s="0" t="n">
        <v>963470.80303177</v>
      </c>
      <c r="E32" s="0" t="n">
        <v>300378.732159523</v>
      </c>
      <c r="F32" s="0" t="n">
        <v>0</v>
      </c>
      <c r="G32" s="0" t="n">
        <v>8524.39325024687</v>
      </c>
      <c r="H32" s="0" t="n">
        <v>59715.7700567584</v>
      </c>
      <c r="I32" s="0" t="n">
        <v>35079.5601611588</v>
      </c>
      <c r="J32" s="0" t="n">
        <v>8822.50612444385</v>
      </c>
    </row>
    <row r="33" customFormat="false" ht="12.8" hidden="false" customHeight="false" outlineLevel="0" collapsed="false">
      <c r="A33" s="0" t="n">
        <v>80</v>
      </c>
      <c r="B33" s="0" t="n">
        <v>3567212.61712229</v>
      </c>
      <c r="C33" s="0" t="n">
        <v>2101563.40662583</v>
      </c>
      <c r="D33" s="0" t="n">
        <v>999875.910462423</v>
      </c>
      <c r="E33" s="0" t="n">
        <v>329945.446390535</v>
      </c>
      <c r="F33" s="0" t="n">
        <v>0</v>
      </c>
      <c r="G33" s="0" t="n">
        <v>7143.10991753805</v>
      </c>
      <c r="H33" s="0" t="n">
        <v>85425.0377322142</v>
      </c>
      <c r="I33" s="0" t="n">
        <v>31948.9076369735</v>
      </c>
      <c r="J33" s="0" t="n">
        <v>10838.7184886292</v>
      </c>
    </row>
    <row r="34" customFormat="false" ht="12.8" hidden="false" customHeight="false" outlineLevel="0" collapsed="false">
      <c r="A34" s="0" t="n">
        <v>81</v>
      </c>
      <c r="B34" s="0" t="n">
        <v>4021018.0384311</v>
      </c>
      <c r="C34" s="0" t="n">
        <v>1868111.93622745</v>
      </c>
      <c r="D34" s="0" t="n">
        <v>1003769.89869665</v>
      </c>
      <c r="E34" s="0" t="n">
        <v>310055.354409125</v>
      </c>
      <c r="F34" s="0" t="n">
        <v>714175.599922775</v>
      </c>
      <c r="G34" s="0" t="n">
        <v>7328.0879681664</v>
      </c>
      <c r="H34" s="0" t="n">
        <v>79653.0177317909</v>
      </c>
      <c r="I34" s="0" t="n">
        <v>27591.3209259817</v>
      </c>
      <c r="J34" s="0" t="n">
        <v>12786.1002149807</v>
      </c>
    </row>
    <row r="35" customFormat="false" ht="12.8" hidden="false" customHeight="false" outlineLevel="0" collapsed="false">
      <c r="A35" s="0" t="n">
        <v>82</v>
      </c>
      <c r="B35" s="0" t="n">
        <v>3687910.15072114</v>
      </c>
      <c r="C35" s="0" t="n">
        <v>2133439.26049485</v>
      </c>
      <c r="D35" s="0" t="n">
        <v>1075594.89980206</v>
      </c>
      <c r="E35" s="0" t="n">
        <v>335879.983574625</v>
      </c>
      <c r="F35" s="0" t="n">
        <v>0</v>
      </c>
      <c r="G35" s="0" t="n">
        <v>8970.35488513511</v>
      </c>
      <c r="H35" s="0" t="n">
        <v>69055.7427227243</v>
      </c>
      <c r="I35" s="0" t="n">
        <v>53262.5238341303</v>
      </c>
      <c r="J35" s="0" t="n">
        <v>11089.5598018242</v>
      </c>
    </row>
    <row r="36" customFormat="false" ht="12.8" hidden="false" customHeight="false" outlineLevel="0" collapsed="false">
      <c r="A36" s="0" t="n">
        <v>83</v>
      </c>
      <c r="B36" s="0" t="n">
        <v>3416297.72460175</v>
      </c>
      <c r="C36" s="0" t="n">
        <v>1979867.09674928</v>
      </c>
      <c r="D36" s="0" t="n">
        <v>983293.679458227</v>
      </c>
      <c r="E36" s="0" t="n">
        <v>319309.025123281</v>
      </c>
      <c r="F36" s="0" t="n">
        <v>0</v>
      </c>
      <c r="G36" s="0" t="n">
        <v>6464.63460013215</v>
      </c>
      <c r="H36" s="0" t="n">
        <v>60479.8920141274</v>
      </c>
      <c r="I36" s="0" t="n">
        <v>59512.7643374318</v>
      </c>
      <c r="J36" s="0" t="n">
        <v>9662.89923409378</v>
      </c>
    </row>
    <row r="37" customFormat="false" ht="12.8" hidden="false" customHeight="false" outlineLevel="0" collapsed="false">
      <c r="A37" s="0" t="n">
        <v>84</v>
      </c>
      <c r="B37" s="0" t="n">
        <v>3809149.57059078</v>
      </c>
      <c r="C37" s="0" t="n">
        <v>2194701.5027435</v>
      </c>
      <c r="D37" s="0" t="n">
        <v>1117621.3772906</v>
      </c>
      <c r="E37" s="0" t="n">
        <v>342750.869920905</v>
      </c>
      <c r="F37" s="0" t="n">
        <v>0</v>
      </c>
      <c r="G37" s="0" t="n">
        <v>12062.5758476015</v>
      </c>
      <c r="H37" s="0" t="n">
        <v>92050.96385136</v>
      </c>
      <c r="I37" s="0" t="n">
        <v>37182.6780965494</v>
      </c>
      <c r="J37" s="0" t="n">
        <v>12121.9180729213</v>
      </c>
    </row>
    <row r="38" customFormat="false" ht="12.8" hidden="false" customHeight="false" outlineLevel="0" collapsed="false">
      <c r="A38" s="0" t="n">
        <v>85</v>
      </c>
      <c r="B38" s="0" t="n">
        <v>4288108.83258748</v>
      </c>
      <c r="C38" s="0" t="n">
        <v>1972888.1462046</v>
      </c>
      <c r="D38" s="0" t="n">
        <v>1086301.10007714</v>
      </c>
      <c r="E38" s="0" t="n">
        <v>326776.369746962</v>
      </c>
      <c r="F38" s="0" t="n">
        <v>761830.31017622</v>
      </c>
      <c r="G38" s="0" t="n">
        <v>8900.75531955343</v>
      </c>
      <c r="H38" s="0" t="n">
        <v>66952.4059681891</v>
      </c>
      <c r="I38" s="0" t="n">
        <v>58566.6953123575</v>
      </c>
      <c r="J38" s="0" t="n">
        <v>8680.14136364148</v>
      </c>
    </row>
    <row r="39" customFormat="false" ht="12.8" hidden="false" customHeight="false" outlineLevel="0" collapsed="false">
      <c r="A39" s="0" t="n">
        <v>86</v>
      </c>
      <c r="B39" s="0" t="n">
        <v>3882812.62696727</v>
      </c>
      <c r="C39" s="0" t="n">
        <v>2237012.77006346</v>
      </c>
      <c r="D39" s="0" t="n">
        <v>1119276.98290244</v>
      </c>
      <c r="E39" s="0" t="n">
        <v>347628.811228814</v>
      </c>
      <c r="F39" s="0" t="n">
        <v>0</v>
      </c>
      <c r="G39" s="0" t="n">
        <v>9377.09753467086</v>
      </c>
      <c r="H39" s="0" t="n">
        <v>100227.848849943</v>
      </c>
      <c r="I39" s="0" t="n">
        <v>56326.1415158616</v>
      </c>
      <c r="J39" s="0" t="n">
        <v>13543.049735339</v>
      </c>
    </row>
    <row r="40" customFormat="false" ht="12.8" hidden="false" customHeight="false" outlineLevel="0" collapsed="false">
      <c r="A40" s="0" t="n">
        <v>87</v>
      </c>
      <c r="B40" s="0" t="n">
        <v>3620644.00714133</v>
      </c>
      <c r="C40" s="0" t="n">
        <v>2100431.50239587</v>
      </c>
      <c r="D40" s="0" t="n">
        <v>1064795.89389854</v>
      </c>
      <c r="E40" s="0" t="n">
        <v>330062.343560031</v>
      </c>
      <c r="F40" s="0" t="n">
        <v>0</v>
      </c>
      <c r="G40" s="0" t="n">
        <v>7239.43999030849</v>
      </c>
      <c r="H40" s="0" t="n">
        <v>75473.8714578228</v>
      </c>
      <c r="I40" s="0" t="n">
        <v>33661.8238733856</v>
      </c>
      <c r="J40" s="0" t="n">
        <v>11136.1582377451</v>
      </c>
    </row>
    <row r="41" customFormat="false" ht="12.8" hidden="false" customHeight="false" outlineLevel="0" collapsed="false">
      <c r="A41" s="0" t="n">
        <v>88</v>
      </c>
      <c r="B41" s="0" t="n">
        <v>3921987.63326016</v>
      </c>
      <c r="C41" s="0" t="n">
        <v>2383531.63904519</v>
      </c>
      <c r="D41" s="0" t="n">
        <v>1035028.67665208</v>
      </c>
      <c r="E41" s="0" t="n">
        <v>351938.738790888</v>
      </c>
      <c r="F41" s="0" t="n">
        <v>0</v>
      </c>
      <c r="G41" s="0" t="n">
        <v>9982.73989735277</v>
      </c>
      <c r="H41" s="0" t="n">
        <v>90826.4995408944</v>
      </c>
      <c r="I41" s="0" t="n">
        <v>38170.8611764995</v>
      </c>
      <c r="J41" s="0" t="n">
        <v>11773.4378724197</v>
      </c>
    </row>
    <row r="42" customFormat="false" ht="12.8" hidden="false" customHeight="false" outlineLevel="0" collapsed="false">
      <c r="A42" s="0" t="n">
        <v>89</v>
      </c>
      <c r="B42" s="0" t="n">
        <v>4456358.29644284</v>
      </c>
      <c r="C42" s="0" t="n">
        <v>2225029.67680213</v>
      </c>
      <c r="D42" s="0" t="n">
        <v>968000.216368084</v>
      </c>
      <c r="E42" s="0" t="n">
        <v>339255.223695054</v>
      </c>
      <c r="F42" s="0" t="n">
        <v>782144.560757069</v>
      </c>
      <c r="G42" s="0" t="n">
        <v>11073.9239369923</v>
      </c>
      <c r="H42" s="0" t="n">
        <v>66794.6159163266</v>
      </c>
      <c r="I42" s="0" t="n">
        <v>55852.6148297165</v>
      </c>
      <c r="J42" s="0" t="n">
        <v>10014.2514301717</v>
      </c>
    </row>
    <row r="43" customFormat="false" ht="12.8" hidden="false" customHeight="false" outlineLevel="0" collapsed="false">
      <c r="A43" s="0" t="n">
        <v>90</v>
      </c>
      <c r="B43" s="0" t="n">
        <v>3953655.88901685</v>
      </c>
      <c r="C43" s="0" t="n">
        <v>2448667.91375365</v>
      </c>
      <c r="D43" s="0" t="n">
        <v>979954.192012942</v>
      </c>
      <c r="E43" s="0" t="n">
        <v>357945.617831394</v>
      </c>
      <c r="F43" s="0" t="n">
        <v>0</v>
      </c>
      <c r="G43" s="0" t="n">
        <v>10164.7405063426</v>
      </c>
      <c r="H43" s="0" t="n">
        <v>93211.1202927837</v>
      </c>
      <c r="I43" s="0" t="n">
        <v>51842.2269448824</v>
      </c>
      <c r="J43" s="0" t="n">
        <v>12748.7289355603</v>
      </c>
    </row>
    <row r="44" customFormat="false" ht="12.8" hidden="false" customHeight="false" outlineLevel="0" collapsed="false">
      <c r="A44" s="0" t="n">
        <v>91</v>
      </c>
      <c r="B44" s="0" t="n">
        <v>3742117.68461481</v>
      </c>
      <c r="C44" s="0" t="n">
        <v>2264264.70364406</v>
      </c>
      <c r="D44" s="0" t="n">
        <v>976266.22661056</v>
      </c>
      <c r="E44" s="0" t="n">
        <v>343658.662499877</v>
      </c>
      <c r="F44" s="0" t="n">
        <v>0</v>
      </c>
      <c r="G44" s="0" t="n">
        <v>7786.17349583504</v>
      </c>
      <c r="H44" s="0" t="n">
        <v>88671.374613894</v>
      </c>
      <c r="I44" s="0" t="n">
        <v>50768.4475184156</v>
      </c>
      <c r="J44" s="0" t="n">
        <v>12963.8197045673</v>
      </c>
    </row>
    <row r="45" customFormat="false" ht="12.8" hidden="false" customHeight="false" outlineLevel="0" collapsed="false">
      <c r="A45" s="0" t="n">
        <v>92</v>
      </c>
      <c r="B45" s="0" t="n">
        <v>4086381.21268432</v>
      </c>
      <c r="C45" s="0" t="n">
        <v>2515967.69679604</v>
      </c>
      <c r="D45" s="0" t="n">
        <v>1043289.67193271</v>
      </c>
      <c r="E45" s="0" t="n">
        <v>362486.825365256</v>
      </c>
      <c r="F45" s="0" t="n">
        <v>0</v>
      </c>
      <c r="G45" s="0" t="n">
        <v>10225.0313219152</v>
      </c>
      <c r="H45" s="0" t="n">
        <v>96359.0851529948</v>
      </c>
      <c r="I45" s="0" t="n">
        <v>43433.1896988709</v>
      </c>
      <c r="J45" s="0" t="n">
        <v>15321.4270266659</v>
      </c>
    </row>
    <row r="46" customFormat="false" ht="12.8" hidden="false" customHeight="false" outlineLevel="0" collapsed="false">
      <c r="A46" s="0" t="n">
        <v>93</v>
      </c>
      <c r="B46" s="0" t="n">
        <v>4640384.83740091</v>
      </c>
      <c r="C46" s="0" t="n">
        <v>2331489.94182762</v>
      </c>
      <c r="D46" s="0" t="n">
        <v>995993.090004827</v>
      </c>
      <c r="E46" s="0" t="n">
        <v>347842.181648153</v>
      </c>
      <c r="F46" s="0" t="n">
        <v>807223.847179389</v>
      </c>
      <c r="G46" s="0" t="n">
        <v>9318.44748505121</v>
      </c>
      <c r="H46" s="0" t="n">
        <v>95496.1037223737</v>
      </c>
      <c r="I46" s="0" t="n">
        <v>41556.0415208992</v>
      </c>
      <c r="J46" s="0" t="n">
        <v>13829.2663114627</v>
      </c>
    </row>
    <row r="47" customFormat="false" ht="12.8" hidden="false" customHeight="false" outlineLevel="0" collapsed="false">
      <c r="A47" s="0" t="n">
        <v>94</v>
      </c>
      <c r="B47" s="0" t="n">
        <v>4129267.25577701</v>
      </c>
      <c r="C47" s="0" t="n">
        <v>2504205.64283458</v>
      </c>
      <c r="D47" s="0" t="n">
        <v>1070968.12959652</v>
      </c>
      <c r="E47" s="0" t="n">
        <v>365999.487240454</v>
      </c>
      <c r="F47" s="0" t="n">
        <v>0</v>
      </c>
      <c r="G47" s="0" t="n">
        <v>11968.3078848764</v>
      </c>
      <c r="H47" s="0" t="n">
        <v>103995.619641347</v>
      </c>
      <c r="I47" s="0" t="n">
        <v>57983.2418131356</v>
      </c>
      <c r="J47" s="0" t="n">
        <v>14864.0295098743</v>
      </c>
    </row>
    <row r="48" customFormat="false" ht="12.8" hidden="false" customHeight="false" outlineLevel="0" collapsed="false">
      <c r="A48" s="0" t="n">
        <v>95</v>
      </c>
      <c r="B48" s="0" t="n">
        <v>3918318.16157775</v>
      </c>
      <c r="C48" s="0" t="n">
        <v>2460438.5348224</v>
      </c>
      <c r="D48" s="0" t="n">
        <v>948086.799129645</v>
      </c>
      <c r="E48" s="0" t="n">
        <v>354159.370451034</v>
      </c>
      <c r="F48" s="0" t="n">
        <v>0</v>
      </c>
      <c r="G48" s="0" t="n">
        <v>15769.8540104796</v>
      </c>
      <c r="H48" s="0" t="n">
        <v>93311.0693639379</v>
      </c>
      <c r="I48" s="0" t="n">
        <v>36366.458944548</v>
      </c>
      <c r="J48" s="0" t="n">
        <v>12338.3401147203</v>
      </c>
    </row>
    <row r="49" customFormat="false" ht="12.8" hidden="false" customHeight="false" outlineLevel="0" collapsed="false">
      <c r="A49" s="0" t="n">
        <v>96</v>
      </c>
      <c r="B49" s="0" t="n">
        <v>4203432.41210088</v>
      </c>
      <c r="C49" s="0" t="n">
        <v>2660798.25400563</v>
      </c>
      <c r="D49" s="0" t="n">
        <v>1012311.40878227</v>
      </c>
      <c r="E49" s="0" t="n">
        <v>369755.228135106</v>
      </c>
      <c r="F49" s="0" t="n">
        <v>0</v>
      </c>
      <c r="G49" s="0" t="n">
        <v>15023.2414980183</v>
      </c>
      <c r="H49" s="0" t="n">
        <v>109429.680108795</v>
      </c>
      <c r="I49" s="0" t="n">
        <v>23478.5877014313</v>
      </c>
      <c r="J49" s="0" t="n">
        <v>13495.3667784007</v>
      </c>
    </row>
    <row r="50" customFormat="false" ht="12.8" hidden="false" customHeight="false" outlineLevel="0" collapsed="false">
      <c r="A50" s="0" t="n">
        <v>97</v>
      </c>
      <c r="B50" s="0" t="n">
        <v>4882703.64478039</v>
      </c>
      <c r="C50" s="0" t="n">
        <v>2507907.55604883</v>
      </c>
      <c r="D50" s="0" t="n">
        <v>1010341.40091746</v>
      </c>
      <c r="E50" s="0" t="n">
        <v>361644.949621774</v>
      </c>
      <c r="F50" s="0" t="n">
        <v>834212.30448163</v>
      </c>
      <c r="G50" s="0" t="n">
        <v>18817.826463816</v>
      </c>
      <c r="H50" s="0" t="n">
        <v>104215.761371996</v>
      </c>
      <c r="I50" s="0" t="n">
        <v>34472.395353306</v>
      </c>
      <c r="J50" s="0" t="n">
        <v>13209.8829128469</v>
      </c>
    </row>
    <row r="51" customFormat="false" ht="12.8" hidden="false" customHeight="false" outlineLevel="0" collapsed="false">
      <c r="A51" s="0" t="n">
        <v>98</v>
      </c>
      <c r="B51" s="0" t="n">
        <v>4318688.29665865</v>
      </c>
      <c r="C51" s="0" t="n">
        <v>2752723.31570383</v>
      </c>
      <c r="D51" s="0" t="n">
        <v>1030025.67105726</v>
      </c>
      <c r="E51" s="0" t="n">
        <v>377693.44038323</v>
      </c>
      <c r="F51" s="0" t="n">
        <v>0</v>
      </c>
      <c r="G51" s="0" t="n">
        <v>6801.74361155229</v>
      </c>
      <c r="H51" s="0" t="n">
        <v>79413.561834671</v>
      </c>
      <c r="I51" s="0" t="n">
        <v>62159.4010944302</v>
      </c>
      <c r="J51" s="0" t="n">
        <v>10669.1392367453</v>
      </c>
    </row>
    <row r="52" customFormat="false" ht="12.8" hidden="false" customHeight="false" outlineLevel="0" collapsed="false">
      <c r="A52" s="0" t="n">
        <v>99</v>
      </c>
      <c r="B52" s="0" t="n">
        <v>4174465.80815336</v>
      </c>
      <c r="C52" s="0" t="n">
        <v>2665122.13289753</v>
      </c>
      <c r="D52" s="0" t="n">
        <v>969164.581754892</v>
      </c>
      <c r="E52" s="0" t="n">
        <v>366964.378592335</v>
      </c>
      <c r="F52" s="0" t="n">
        <v>0</v>
      </c>
      <c r="G52" s="0" t="n">
        <v>10678.9265442081</v>
      </c>
      <c r="H52" s="0" t="n">
        <v>102681.9036999</v>
      </c>
      <c r="I52" s="0" t="n">
        <v>47525.7194109587</v>
      </c>
      <c r="J52" s="0" t="n">
        <v>14705.0002456138</v>
      </c>
    </row>
    <row r="53" customFormat="false" ht="12.8" hidden="false" customHeight="false" outlineLevel="0" collapsed="false">
      <c r="A53" s="0" t="n">
        <v>100</v>
      </c>
      <c r="B53" s="0" t="n">
        <v>4373519.79151602</v>
      </c>
      <c r="C53" s="0" t="n">
        <v>2749629.09942494</v>
      </c>
      <c r="D53" s="0" t="n">
        <v>1062976.24094621</v>
      </c>
      <c r="E53" s="0" t="n">
        <v>377084.668320189</v>
      </c>
      <c r="F53" s="0" t="n">
        <v>0</v>
      </c>
      <c r="G53" s="0" t="n">
        <v>12128.9355041481</v>
      </c>
      <c r="H53" s="0" t="n">
        <v>127232.920178965</v>
      </c>
      <c r="I53" s="0" t="n">
        <v>28080.0392657226</v>
      </c>
      <c r="J53" s="0" t="n">
        <v>16326.7107985013</v>
      </c>
    </row>
    <row r="54" customFormat="false" ht="12.8" hidden="false" customHeight="false" outlineLevel="0" collapsed="false">
      <c r="A54" s="0" t="n">
        <v>101</v>
      </c>
      <c r="B54" s="0" t="n">
        <v>5204510.1891538</v>
      </c>
      <c r="C54" s="0" t="n">
        <v>2753337.6132343</v>
      </c>
      <c r="D54" s="0" t="n">
        <v>988423.11588303</v>
      </c>
      <c r="E54" s="0" t="n">
        <v>373743.845081744</v>
      </c>
      <c r="F54" s="0" t="n">
        <v>880785.059465768</v>
      </c>
      <c r="G54" s="0" t="n">
        <v>17069.7549336571</v>
      </c>
      <c r="H54" s="0" t="n">
        <v>139824.746168101</v>
      </c>
      <c r="I54" s="0" t="n">
        <v>38396.1788565562</v>
      </c>
      <c r="J54" s="0" t="n">
        <v>17029.3395071503</v>
      </c>
    </row>
    <row r="55" customFormat="false" ht="12.8" hidden="false" customHeight="false" outlineLevel="0" collapsed="false">
      <c r="A55" s="0" t="n">
        <v>102</v>
      </c>
      <c r="B55" s="0" t="n">
        <v>4484744.20323452</v>
      </c>
      <c r="C55" s="0" t="n">
        <v>2875616.05159747</v>
      </c>
      <c r="D55" s="0" t="n">
        <v>1032151.70105005</v>
      </c>
      <c r="E55" s="0" t="n">
        <v>382256.975914202</v>
      </c>
      <c r="F55" s="0" t="n">
        <v>0</v>
      </c>
      <c r="G55" s="0" t="n">
        <v>10729.3895454368</v>
      </c>
      <c r="H55" s="0" t="n">
        <v>118165.02170133</v>
      </c>
      <c r="I55" s="0" t="n">
        <v>50926.5385610844</v>
      </c>
      <c r="J55" s="0" t="n">
        <v>15245.1757858821</v>
      </c>
    </row>
    <row r="56" customFormat="false" ht="12.8" hidden="false" customHeight="false" outlineLevel="0" collapsed="false">
      <c r="A56" s="0" t="n">
        <v>103</v>
      </c>
      <c r="B56" s="0" t="n">
        <v>4262714.56651454</v>
      </c>
      <c r="C56" s="0" t="n">
        <v>2724086.4815589</v>
      </c>
      <c r="D56" s="0" t="n">
        <v>991537.903337677</v>
      </c>
      <c r="E56" s="0" t="n">
        <v>372287.580125634</v>
      </c>
      <c r="F56" s="0" t="n">
        <v>0</v>
      </c>
      <c r="G56" s="0" t="n">
        <v>14018.3602579278</v>
      </c>
      <c r="H56" s="0" t="n">
        <v>109547.111389312</v>
      </c>
      <c r="I56" s="0" t="n">
        <v>41654.1957110048</v>
      </c>
      <c r="J56" s="0" t="n">
        <v>12397.6854167981</v>
      </c>
    </row>
    <row r="57" customFormat="false" ht="12.8" hidden="false" customHeight="false" outlineLevel="0" collapsed="false">
      <c r="A57" s="0" t="n">
        <v>104</v>
      </c>
      <c r="B57" s="0" t="n">
        <v>4467264.06605598</v>
      </c>
      <c r="C57" s="0" t="n">
        <v>2815947.14434481</v>
      </c>
      <c r="D57" s="0" t="n">
        <v>1069182.56254302</v>
      </c>
      <c r="E57" s="0" t="n">
        <v>386274.06561389</v>
      </c>
      <c r="F57" s="0" t="n">
        <v>0</v>
      </c>
      <c r="G57" s="0" t="n">
        <v>15441.4739871403</v>
      </c>
      <c r="H57" s="0" t="n">
        <v>125546.446080423</v>
      </c>
      <c r="I57" s="0" t="n">
        <v>37557.1895532631</v>
      </c>
      <c r="J57" s="0" t="n">
        <v>17378.0626599619</v>
      </c>
    </row>
    <row r="58" customFormat="false" ht="12.8" hidden="false" customHeight="false" outlineLevel="0" collapsed="false">
      <c r="A58" s="0" t="n">
        <v>105</v>
      </c>
      <c r="B58" s="0" t="n">
        <v>5248886.87021918</v>
      </c>
      <c r="C58" s="0" t="n">
        <v>2781151.15989728</v>
      </c>
      <c r="D58" s="0" t="n">
        <v>995734.291687399</v>
      </c>
      <c r="E58" s="0" t="n">
        <v>377394.487414819</v>
      </c>
      <c r="F58" s="0" t="n">
        <v>882172.460043461</v>
      </c>
      <c r="G58" s="0" t="n">
        <v>13127.1040628616</v>
      </c>
      <c r="H58" s="0" t="n">
        <v>152368.515533703</v>
      </c>
      <c r="I58" s="0" t="n">
        <v>33339.4623362465</v>
      </c>
      <c r="J58" s="0" t="n">
        <v>18475.3660128572</v>
      </c>
    </row>
    <row r="59" customFormat="false" ht="12.8" hidden="false" customHeight="false" outlineLevel="0" collapsed="false">
      <c r="A59" s="0" t="n">
        <v>106</v>
      </c>
      <c r="B59" s="0" t="n">
        <v>4498491.28706586</v>
      </c>
      <c r="C59" s="0" t="n">
        <v>2836261.02462956</v>
      </c>
      <c r="D59" s="0" t="n">
        <v>1096177.69124124</v>
      </c>
      <c r="E59" s="0" t="n">
        <v>385132.007312412</v>
      </c>
      <c r="F59" s="0" t="n">
        <v>0</v>
      </c>
      <c r="G59" s="0" t="n">
        <v>12279.6372549955</v>
      </c>
      <c r="H59" s="0" t="n">
        <v>121437.835277665</v>
      </c>
      <c r="I59" s="0" t="n">
        <v>31466.7502438382</v>
      </c>
      <c r="J59" s="0" t="n">
        <v>16387.150398968</v>
      </c>
    </row>
    <row r="60" customFormat="false" ht="12.8" hidden="false" customHeight="false" outlineLevel="0" collapsed="false">
      <c r="A60" s="0" t="n">
        <v>107</v>
      </c>
      <c r="B60" s="0" t="n">
        <v>4357024.42740907</v>
      </c>
      <c r="C60" s="0" t="n">
        <v>2763466.37036867</v>
      </c>
      <c r="D60" s="0" t="n">
        <v>1026221.9918605</v>
      </c>
      <c r="E60" s="0" t="n">
        <v>379542.572179962</v>
      </c>
      <c r="F60" s="0" t="n">
        <v>0</v>
      </c>
      <c r="G60" s="0" t="n">
        <v>17744.6705951138</v>
      </c>
      <c r="H60" s="0" t="n">
        <v>117127.947925385</v>
      </c>
      <c r="I60" s="0" t="n">
        <v>39139.8456366279</v>
      </c>
      <c r="J60" s="0" t="n">
        <v>13937.3579209526</v>
      </c>
    </row>
    <row r="61" customFormat="false" ht="12.8" hidden="false" customHeight="false" outlineLevel="0" collapsed="false">
      <c r="A61" s="0" t="n">
        <v>108</v>
      </c>
      <c r="B61" s="0" t="n">
        <v>4439860.53477812</v>
      </c>
      <c r="C61" s="0" t="n">
        <v>2829438.09856068</v>
      </c>
      <c r="D61" s="0" t="n">
        <v>1042687.63865259</v>
      </c>
      <c r="E61" s="0" t="n">
        <v>389407.728261977</v>
      </c>
      <c r="F61" s="0" t="n">
        <v>0</v>
      </c>
      <c r="G61" s="0" t="n">
        <v>13360.4009715189</v>
      </c>
      <c r="H61" s="0" t="n">
        <v>120255.187066648</v>
      </c>
      <c r="I61" s="0" t="n">
        <v>27036.7200182084</v>
      </c>
      <c r="J61" s="0" t="n">
        <v>18399.828712887</v>
      </c>
    </row>
    <row r="62" customFormat="false" ht="12.8" hidden="false" customHeight="false" outlineLevel="0" collapsed="false">
      <c r="A62" s="0" t="n">
        <v>109</v>
      </c>
      <c r="B62" s="0" t="n">
        <v>5242903.34479488</v>
      </c>
      <c r="C62" s="0" t="n">
        <v>2760973.75759552</v>
      </c>
      <c r="D62" s="0" t="n">
        <v>1011276.90914293</v>
      </c>
      <c r="E62" s="0" t="n">
        <v>381314.459567871</v>
      </c>
      <c r="F62" s="0" t="n">
        <v>882307.553460327</v>
      </c>
      <c r="G62" s="0" t="n">
        <v>14904.3985533997</v>
      </c>
      <c r="H62" s="0" t="n">
        <v>120891.661855393</v>
      </c>
      <c r="I62" s="0" t="n">
        <v>55368.1527982445</v>
      </c>
      <c r="J62" s="0" t="n">
        <v>16000.9285544618</v>
      </c>
    </row>
    <row r="63" customFormat="false" ht="12.8" hidden="false" customHeight="false" outlineLevel="0" collapsed="false">
      <c r="A63" s="0" t="n">
        <v>110</v>
      </c>
      <c r="B63" s="0" t="n">
        <v>4433656.90782418</v>
      </c>
      <c r="C63" s="0" t="n">
        <v>2903355.90931383</v>
      </c>
      <c r="D63" s="0" t="n">
        <v>980121.352844839</v>
      </c>
      <c r="E63" s="0" t="n">
        <v>389964.985806559</v>
      </c>
      <c r="F63" s="0" t="n">
        <v>0</v>
      </c>
      <c r="G63" s="0" t="n">
        <v>10549.7996987807</v>
      </c>
      <c r="H63" s="0" t="n">
        <v>107530.697370377</v>
      </c>
      <c r="I63" s="0" t="n">
        <v>28660.4709101511</v>
      </c>
      <c r="J63" s="0" t="n">
        <v>15545.8788607073</v>
      </c>
    </row>
    <row r="64" customFormat="false" ht="12.8" hidden="false" customHeight="false" outlineLevel="0" collapsed="false">
      <c r="A64" s="0" t="n">
        <v>111</v>
      </c>
      <c r="B64" s="0" t="n">
        <v>4346315.38315759</v>
      </c>
      <c r="C64" s="0" t="n">
        <v>2743424.09908777</v>
      </c>
      <c r="D64" s="0" t="n">
        <v>1045015.16264533</v>
      </c>
      <c r="E64" s="0" t="n">
        <v>379881.50077952</v>
      </c>
      <c r="F64" s="0" t="n">
        <v>0</v>
      </c>
      <c r="G64" s="0" t="n">
        <v>18937.1855407255</v>
      </c>
      <c r="H64" s="0" t="n">
        <v>102653.824661479</v>
      </c>
      <c r="I64" s="0" t="n">
        <v>43254.0956480197</v>
      </c>
      <c r="J64" s="0" t="n">
        <v>12582.3203867572</v>
      </c>
    </row>
    <row r="65" customFormat="false" ht="12.8" hidden="false" customHeight="false" outlineLevel="0" collapsed="false">
      <c r="A65" s="0" t="n">
        <v>112</v>
      </c>
      <c r="B65" s="0" t="n">
        <v>4497395.29861215</v>
      </c>
      <c r="C65" s="0" t="n">
        <v>2839464.59900493</v>
      </c>
      <c r="D65" s="0" t="n">
        <v>1107151.63199045</v>
      </c>
      <c r="E65" s="0" t="n">
        <v>388403.083097131</v>
      </c>
      <c r="F65" s="0" t="n">
        <v>0</v>
      </c>
      <c r="G65" s="0" t="n">
        <v>18975.7955172727</v>
      </c>
      <c r="H65" s="0" t="n">
        <v>100921.936721488</v>
      </c>
      <c r="I65" s="0" t="n">
        <v>29091.6455622403</v>
      </c>
      <c r="J65" s="0" t="n">
        <v>14712.1060744691</v>
      </c>
    </row>
    <row r="66" customFormat="false" ht="12.8" hidden="false" customHeight="false" outlineLevel="0" collapsed="false">
      <c r="A66" s="0" t="n">
        <v>113</v>
      </c>
      <c r="B66" s="0" t="n">
        <v>5192765.26793109</v>
      </c>
      <c r="C66" s="0" t="n">
        <v>2707680.99432678</v>
      </c>
      <c r="D66" s="0" t="n">
        <v>1039477.20127283</v>
      </c>
      <c r="E66" s="0" t="n">
        <v>382513.248368546</v>
      </c>
      <c r="F66" s="0" t="n">
        <v>881779.676553125</v>
      </c>
      <c r="G66" s="0" t="n">
        <v>15142.5938669992</v>
      </c>
      <c r="H66" s="0" t="n">
        <v>119006.669367175</v>
      </c>
      <c r="I66" s="0" t="n">
        <v>31928.6028266449</v>
      </c>
      <c r="J66" s="0" t="n">
        <v>16040.5036923578</v>
      </c>
    </row>
    <row r="67" customFormat="false" ht="12.8" hidden="false" customHeight="false" outlineLevel="0" collapsed="false">
      <c r="A67" s="0" t="n">
        <v>114</v>
      </c>
      <c r="B67" s="0" t="n">
        <v>4449433.67368893</v>
      </c>
      <c r="C67" s="0" t="n">
        <v>2855732.53037618</v>
      </c>
      <c r="D67" s="0" t="n">
        <v>993514.864203876</v>
      </c>
      <c r="E67" s="0" t="n">
        <v>392653.304277461</v>
      </c>
      <c r="F67" s="0" t="n">
        <v>0</v>
      </c>
      <c r="G67" s="0" t="n">
        <v>19982.3638752851</v>
      </c>
      <c r="H67" s="0" t="n">
        <v>130435.123016935</v>
      </c>
      <c r="I67" s="0" t="n">
        <v>37287.4018643885</v>
      </c>
      <c r="J67" s="0" t="n">
        <v>20526.4764078737</v>
      </c>
    </row>
    <row r="68" customFormat="false" ht="12.8" hidden="false" customHeight="false" outlineLevel="0" collapsed="false">
      <c r="A68" s="0" t="n">
        <v>115</v>
      </c>
      <c r="B68" s="0" t="n">
        <v>4308671.46225918</v>
      </c>
      <c r="C68" s="0" t="n">
        <v>2705175.77553339</v>
      </c>
      <c r="D68" s="0" t="n">
        <v>1037069.64444334</v>
      </c>
      <c r="E68" s="0" t="n">
        <v>385754.189902316</v>
      </c>
      <c r="F68" s="0" t="n">
        <v>0</v>
      </c>
      <c r="G68" s="0" t="n">
        <v>12448.3325450172</v>
      </c>
      <c r="H68" s="0" t="n">
        <v>114829.739038738</v>
      </c>
      <c r="I68" s="0" t="n">
        <v>39074.6930370913</v>
      </c>
      <c r="J68" s="0" t="n">
        <v>15361.8203377486</v>
      </c>
    </row>
    <row r="69" customFormat="false" ht="12.8" hidden="false" customHeight="false" outlineLevel="0" collapsed="false">
      <c r="A69" s="0" t="n">
        <v>116</v>
      </c>
      <c r="B69" s="0" t="n">
        <v>4450790.67550401</v>
      </c>
      <c r="C69" s="0" t="n">
        <v>2927868.31261706</v>
      </c>
      <c r="D69" s="0" t="n">
        <v>950527.572924641</v>
      </c>
      <c r="E69" s="0" t="n">
        <v>393744.306465842</v>
      </c>
      <c r="F69" s="0" t="n">
        <v>0</v>
      </c>
      <c r="G69" s="0" t="n">
        <v>16337.7822911564</v>
      </c>
      <c r="H69" s="0" t="n">
        <v>96211.93478185</v>
      </c>
      <c r="I69" s="0" t="n">
        <v>53214.0334903768</v>
      </c>
      <c r="J69" s="0" t="n">
        <v>13640.3018428827</v>
      </c>
    </row>
    <row r="70" customFormat="false" ht="12.8" hidden="false" customHeight="false" outlineLevel="0" collapsed="false">
      <c r="A70" s="0" t="n">
        <v>117</v>
      </c>
      <c r="B70" s="0" t="n">
        <v>5195364.50300238</v>
      </c>
      <c r="C70" s="0" t="n">
        <v>2735143.9792549</v>
      </c>
      <c r="D70" s="0" t="n">
        <v>1012569.77708308</v>
      </c>
      <c r="E70" s="0" t="n">
        <v>389238.563494901</v>
      </c>
      <c r="F70" s="0" t="n">
        <v>880666.294453257</v>
      </c>
      <c r="G70" s="0" t="n">
        <v>14110.7309697726</v>
      </c>
      <c r="H70" s="0" t="n">
        <v>116176.519410668</v>
      </c>
      <c r="I70" s="0" t="n">
        <v>32738.204489556</v>
      </c>
      <c r="J70" s="0" t="n">
        <v>16200.8438755397</v>
      </c>
    </row>
    <row r="71" customFormat="false" ht="12.8" hidden="false" customHeight="false" outlineLevel="0" collapsed="false">
      <c r="A71" s="0" t="n">
        <v>118</v>
      </c>
      <c r="B71" s="0" t="n">
        <v>4412598.02522586</v>
      </c>
      <c r="C71" s="0" t="n">
        <v>2797412.93511881</v>
      </c>
      <c r="D71" s="0" t="n">
        <v>1021644.65972072</v>
      </c>
      <c r="E71" s="0" t="n">
        <v>392753.266388644</v>
      </c>
      <c r="F71" s="0" t="n">
        <v>0</v>
      </c>
      <c r="G71" s="0" t="n">
        <v>12904.9107306839</v>
      </c>
      <c r="H71" s="0" t="n">
        <v>127763.069043095</v>
      </c>
      <c r="I71" s="0" t="n">
        <v>41852.1567326659</v>
      </c>
      <c r="J71" s="0" t="n">
        <v>18007.276065516</v>
      </c>
    </row>
    <row r="72" customFormat="false" ht="12.8" hidden="false" customHeight="false" outlineLevel="0" collapsed="false">
      <c r="A72" s="0" t="n">
        <v>119</v>
      </c>
      <c r="B72" s="0" t="n">
        <v>4251243.4567339</v>
      </c>
      <c r="C72" s="0" t="n">
        <v>2839067.88010692</v>
      </c>
      <c r="D72" s="0" t="n">
        <v>847243.196452162</v>
      </c>
      <c r="E72" s="0" t="n">
        <v>386664.67274426</v>
      </c>
      <c r="F72" s="0" t="n">
        <v>0</v>
      </c>
      <c r="G72" s="0" t="n">
        <v>16189.1918980315</v>
      </c>
      <c r="H72" s="0" t="n">
        <v>116310.649678073</v>
      </c>
      <c r="I72" s="0" t="n">
        <v>31638.6114535773</v>
      </c>
      <c r="J72" s="0" t="n">
        <v>15272.6580878364</v>
      </c>
    </row>
    <row r="73" customFormat="false" ht="12.8" hidden="false" customHeight="false" outlineLevel="0" collapsed="false">
      <c r="A73" s="0" t="n">
        <v>120</v>
      </c>
      <c r="B73" s="0" t="n">
        <v>4339941.04023944</v>
      </c>
      <c r="C73" s="0" t="n">
        <v>2908783.81212633</v>
      </c>
      <c r="D73" s="0" t="n">
        <v>857465.615785836</v>
      </c>
      <c r="E73" s="0" t="n">
        <v>386383.458199975</v>
      </c>
      <c r="F73" s="0" t="n">
        <v>0</v>
      </c>
      <c r="G73" s="0" t="n">
        <v>14600.8561808159</v>
      </c>
      <c r="H73" s="0" t="n">
        <v>118608.451392376</v>
      </c>
      <c r="I73" s="0" t="n">
        <v>40096.9008098884</v>
      </c>
      <c r="J73" s="0" t="n">
        <v>14058.6844711922</v>
      </c>
    </row>
    <row r="74" customFormat="false" ht="12.8" hidden="false" customHeight="false" outlineLevel="0" collapsed="false">
      <c r="A74" s="0" t="n">
        <v>121</v>
      </c>
      <c r="B74" s="0" t="n">
        <v>5084920.23831341</v>
      </c>
      <c r="C74" s="0" t="n">
        <v>2756469.66631089</v>
      </c>
      <c r="D74" s="0" t="n">
        <v>924688.714615482</v>
      </c>
      <c r="E74" s="0" t="n">
        <v>379360.244799601</v>
      </c>
      <c r="F74" s="0" t="n">
        <v>869830.029492265</v>
      </c>
      <c r="G74" s="0" t="n">
        <v>12360.8740655511</v>
      </c>
      <c r="H74" s="0" t="n">
        <v>100005.121516954</v>
      </c>
      <c r="I74" s="0" t="n">
        <v>29524.7572371711</v>
      </c>
      <c r="J74" s="0" t="n">
        <v>14877.882288477</v>
      </c>
    </row>
    <row r="75" customFormat="false" ht="12.8" hidden="false" customHeight="false" outlineLevel="0" collapsed="false">
      <c r="A75" s="0" t="n">
        <v>122</v>
      </c>
      <c r="B75" s="0" t="n">
        <v>4303321.48364357</v>
      </c>
      <c r="C75" s="0" t="n">
        <v>2912509.62078778</v>
      </c>
      <c r="D75" s="0" t="n">
        <v>843618.240738961</v>
      </c>
      <c r="E75" s="0" t="n">
        <v>384502.994579114</v>
      </c>
      <c r="F75" s="0" t="n">
        <v>0</v>
      </c>
      <c r="G75" s="0" t="n">
        <v>15498.0602049052</v>
      </c>
      <c r="H75" s="0" t="n">
        <v>115676.050847999</v>
      </c>
      <c r="I75" s="0" t="n">
        <v>14066.3062672173</v>
      </c>
      <c r="J75" s="0" t="n">
        <v>18764.4584202818</v>
      </c>
    </row>
    <row r="76" customFormat="false" ht="12.8" hidden="false" customHeight="false" outlineLevel="0" collapsed="false">
      <c r="A76" s="0" t="n">
        <v>123</v>
      </c>
      <c r="B76" s="0" t="n">
        <v>4284377.86325787</v>
      </c>
      <c r="C76" s="0" t="n">
        <v>2827435.8616585</v>
      </c>
      <c r="D76" s="0" t="n">
        <v>913378.18726858</v>
      </c>
      <c r="E76" s="0" t="n">
        <v>382516.876057114</v>
      </c>
      <c r="F76" s="0" t="n">
        <v>0</v>
      </c>
      <c r="G76" s="0" t="n">
        <v>14855.948694439</v>
      </c>
      <c r="H76" s="0" t="n">
        <v>105051.796541488</v>
      </c>
      <c r="I76" s="0" t="n">
        <v>27483.6985206385</v>
      </c>
      <c r="J76" s="0" t="n">
        <v>15996.0872517285</v>
      </c>
    </row>
    <row r="77" customFormat="false" ht="12.8" hidden="false" customHeight="false" outlineLevel="0" collapsed="false">
      <c r="A77" s="0" t="n">
        <v>124</v>
      </c>
      <c r="B77" s="0" t="n">
        <v>4362027.57467689</v>
      </c>
      <c r="C77" s="0" t="n">
        <v>2928039.76963239</v>
      </c>
      <c r="D77" s="0" t="n">
        <v>883721.986828071</v>
      </c>
      <c r="E77" s="0" t="n">
        <v>387618.177565666</v>
      </c>
      <c r="F77" s="0" t="n">
        <v>0</v>
      </c>
      <c r="G77" s="0" t="n">
        <v>19884.4397595918</v>
      </c>
      <c r="H77" s="0" t="n">
        <v>89841.3987844791</v>
      </c>
      <c r="I77" s="0" t="n">
        <v>38579.9563089677</v>
      </c>
      <c r="J77" s="0" t="n">
        <v>13668.7136735272</v>
      </c>
    </row>
    <row r="78" customFormat="false" ht="12.8" hidden="false" customHeight="false" outlineLevel="0" collapsed="false">
      <c r="A78" s="0" t="n">
        <v>125</v>
      </c>
      <c r="B78" s="0" t="n">
        <v>5092216.78068513</v>
      </c>
      <c r="C78" s="0" t="n">
        <v>2879865.57266748</v>
      </c>
      <c r="D78" s="0" t="n">
        <v>798402.036867195</v>
      </c>
      <c r="E78" s="0" t="n">
        <v>381510.633716152</v>
      </c>
      <c r="F78" s="0" t="n">
        <v>878949.950128823</v>
      </c>
      <c r="G78" s="0" t="n">
        <v>14257.9979207596</v>
      </c>
      <c r="H78" s="0" t="n">
        <v>96400.4950281568</v>
      </c>
      <c r="I78" s="0" t="n">
        <v>32052.3842356561</v>
      </c>
      <c r="J78" s="0" t="n">
        <v>13881.0024787343</v>
      </c>
    </row>
    <row r="79" customFormat="false" ht="12.8" hidden="false" customHeight="false" outlineLevel="0" collapsed="false">
      <c r="A79" s="0" t="n">
        <v>126</v>
      </c>
      <c r="B79" s="0" t="n">
        <v>4355508.91196367</v>
      </c>
      <c r="C79" s="0" t="n">
        <v>2969239.3945613</v>
      </c>
      <c r="D79" s="0" t="n">
        <v>808506.122664363</v>
      </c>
      <c r="E79" s="0" t="n">
        <v>395352.823198175</v>
      </c>
      <c r="F79" s="0" t="n">
        <v>0</v>
      </c>
      <c r="G79" s="0" t="n">
        <v>21096.7364881623</v>
      </c>
      <c r="H79" s="0" t="n">
        <v>116961.765471764</v>
      </c>
      <c r="I79" s="0" t="n">
        <v>28209.2396193761</v>
      </c>
      <c r="J79" s="0" t="n">
        <v>17096.9574311901</v>
      </c>
    </row>
    <row r="80" customFormat="false" ht="12.8" hidden="false" customHeight="false" outlineLevel="0" collapsed="false">
      <c r="A80" s="0" t="n">
        <v>127</v>
      </c>
      <c r="B80" s="0" t="n">
        <v>4284029.94419178</v>
      </c>
      <c r="C80" s="0" t="n">
        <v>2925271.83277726</v>
      </c>
      <c r="D80" s="0" t="n">
        <v>810590.089738002</v>
      </c>
      <c r="E80" s="0" t="n">
        <v>387205.64068989</v>
      </c>
      <c r="F80" s="0" t="n">
        <v>0</v>
      </c>
      <c r="G80" s="0" t="n">
        <v>19191.6520723287</v>
      </c>
      <c r="H80" s="0" t="n">
        <v>99215.4570678329</v>
      </c>
      <c r="I80" s="0" t="n">
        <v>31321.2522509227</v>
      </c>
      <c r="J80" s="0" t="n">
        <v>16551.9061791029</v>
      </c>
    </row>
    <row r="81" customFormat="false" ht="12.8" hidden="false" customHeight="false" outlineLevel="0" collapsed="false">
      <c r="A81" s="0" t="n">
        <v>128</v>
      </c>
      <c r="B81" s="0" t="n">
        <v>4292851.22719823</v>
      </c>
      <c r="C81" s="0" t="n">
        <v>2967250.31148989</v>
      </c>
      <c r="D81" s="0" t="n">
        <v>779910.033714135</v>
      </c>
      <c r="E81" s="0" t="n">
        <v>393755.018944653</v>
      </c>
      <c r="F81" s="0" t="n">
        <v>0</v>
      </c>
      <c r="G81" s="0" t="n">
        <v>13353.7640701999</v>
      </c>
      <c r="H81" s="0" t="n">
        <v>104590.560266555</v>
      </c>
      <c r="I81" s="0" t="n">
        <v>22422.5110085787</v>
      </c>
      <c r="J81" s="0" t="n">
        <v>16720.996617624</v>
      </c>
    </row>
    <row r="82" customFormat="false" ht="12.8" hidden="false" customHeight="false" outlineLevel="0" collapsed="false">
      <c r="A82" s="0" t="n">
        <v>129</v>
      </c>
      <c r="B82" s="0" t="n">
        <v>5098759.22546154</v>
      </c>
      <c r="C82" s="0" t="n">
        <v>2907360.59556725</v>
      </c>
      <c r="D82" s="0" t="n">
        <v>784871.212635183</v>
      </c>
      <c r="E82" s="0" t="n">
        <v>390153.969339864</v>
      </c>
      <c r="F82" s="0" t="n">
        <v>890962.167905892</v>
      </c>
      <c r="G82" s="0" t="n">
        <v>19691.7084997827</v>
      </c>
      <c r="H82" s="0" t="n">
        <v>83794.9351483609</v>
      </c>
      <c r="I82" s="0" t="n">
        <v>19275.7895235478</v>
      </c>
      <c r="J82" s="0" t="n">
        <v>12016.8282154166</v>
      </c>
    </row>
    <row r="83" customFormat="false" ht="12.8" hidden="false" customHeight="false" outlineLevel="0" collapsed="false">
      <c r="A83" s="0" t="n">
        <v>130</v>
      </c>
      <c r="B83" s="0" t="n">
        <v>4334680.19961588</v>
      </c>
      <c r="C83" s="0" t="n">
        <v>2958052.15406096</v>
      </c>
      <c r="D83" s="0" t="n">
        <v>826826.460271082</v>
      </c>
      <c r="E83" s="0" t="n">
        <v>396568.393111216</v>
      </c>
      <c r="F83" s="0" t="n">
        <v>0</v>
      </c>
      <c r="G83" s="0" t="n">
        <v>14968.3192258435</v>
      </c>
      <c r="H83" s="0" t="n">
        <v>86115.433949567</v>
      </c>
      <c r="I83" s="0" t="n">
        <v>45962.0650639967</v>
      </c>
      <c r="J83" s="0" t="n">
        <v>12978.1855341406</v>
      </c>
    </row>
    <row r="84" customFormat="false" ht="12.8" hidden="false" customHeight="false" outlineLevel="0" collapsed="false">
      <c r="A84" s="0" t="n">
        <v>131</v>
      </c>
      <c r="B84" s="0" t="n">
        <v>4190052.03745113</v>
      </c>
      <c r="C84" s="0" t="n">
        <v>2873189.14151584</v>
      </c>
      <c r="D84" s="0" t="n">
        <v>773146.451263461</v>
      </c>
      <c r="E84" s="0" t="n">
        <v>388991.551790921</v>
      </c>
      <c r="F84" s="0" t="n">
        <v>0</v>
      </c>
      <c r="G84" s="0" t="n">
        <v>17878.1478204473</v>
      </c>
      <c r="H84" s="0" t="n">
        <v>95269.8472909506</v>
      </c>
      <c r="I84" s="0" t="n">
        <v>36256.3001870302</v>
      </c>
      <c r="J84" s="0" t="n">
        <v>14767.9256077368</v>
      </c>
    </row>
    <row r="85" customFormat="false" ht="12.8" hidden="false" customHeight="false" outlineLevel="0" collapsed="false">
      <c r="A85" s="0" t="n">
        <v>132</v>
      </c>
      <c r="B85" s="0" t="n">
        <v>4292298.41904254</v>
      </c>
      <c r="C85" s="0" t="n">
        <v>2907195.95532491</v>
      </c>
      <c r="D85" s="0" t="n">
        <v>818895.272008306</v>
      </c>
      <c r="E85" s="0" t="n">
        <v>395025.676334639</v>
      </c>
      <c r="F85" s="0" t="n">
        <v>0</v>
      </c>
      <c r="G85" s="0" t="n">
        <v>19924.5060029227</v>
      </c>
      <c r="H85" s="0" t="n">
        <v>99480.8198745292</v>
      </c>
      <c r="I85" s="0" t="n">
        <v>42514.3623483116</v>
      </c>
      <c r="J85" s="0" t="n">
        <v>17282.2761814342</v>
      </c>
    </row>
    <row r="86" customFormat="false" ht="12.8" hidden="false" customHeight="false" outlineLevel="0" collapsed="false">
      <c r="A86" s="0" t="n">
        <v>133</v>
      </c>
      <c r="B86" s="0" t="n">
        <v>4991792.27254965</v>
      </c>
      <c r="C86" s="0" t="n">
        <v>2770214.69676556</v>
      </c>
      <c r="D86" s="0" t="n">
        <v>797162.052169584</v>
      </c>
      <c r="E86" s="0" t="n">
        <v>388814.336785137</v>
      </c>
      <c r="F86" s="0" t="n">
        <v>893829.63612155</v>
      </c>
      <c r="G86" s="0" t="n">
        <v>20627.2206569037</v>
      </c>
      <c r="H86" s="0" t="n">
        <v>92742.6761006555</v>
      </c>
      <c r="I86" s="0" t="n">
        <v>28783.0388437976</v>
      </c>
      <c r="J86" s="0" t="n">
        <v>12877.3275823042</v>
      </c>
    </row>
    <row r="87" customFormat="false" ht="12.8" hidden="false" customHeight="false" outlineLevel="0" collapsed="false">
      <c r="A87" s="0" t="n">
        <v>134</v>
      </c>
      <c r="B87" s="0" t="n">
        <v>4158077.82792469</v>
      </c>
      <c r="C87" s="0" t="n">
        <v>2916807.98267012</v>
      </c>
      <c r="D87" s="0" t="n">
        <v>689283.489333787</v>
      </c>
      <c r="E87" s="0" t="n">
        <v>393837.895557152</v>
      </c>
      <c r="F87" s="0" t="n">
        <v>0</v>
      </c>
      <c r="G87" s="0" t="n">
        <v>23677.4092640979</v>
      </c>
      <c r="H87" s="0" t="n">
        <v>117347.67595495</v>
      </c>
      <c r="I87" s="0" t="n">
        <v>10633.251812493</v>
      </c>
      <c r="J87" s="0" t="n">
        <v>16900.2509520407</v>
      </c>
    </row>
    <row r="88" customFormat="false" ht="12.8" hidden="false" customHeight="false" outlineLevel="0" collapsed="false">
      <c r="A88" s="0" t="n">
        <v>135</v>
      </c>
      <c r="B88" s="0" t="n">
        <v>4105739.73880614</v>
      </c>
      <c r="C88" s="0" t="n">
        <v>2853660.33564478</v>
      </c>
      <c r="D88" s="0" t="n">
        <v>698733.610886371</v>
      </c>
      <c r="E88" s="0" t="n">
        <v>387435.844095642</v>
      </c>
      <c r="F88" s="0" t="n">
        <v>0</v>
      </c>
      <c r="G88" s="0" t="n">
        <v>14520.9974117822</v>
      </c>
      <c r="H88" s="0" t="n">
        <v>110325.717917388</v>
      </c>
      <c r="I88" s="0" t="n">
        <v>31330.922049362</v>
      </c>
      <c r="J88" s="0" t="n">
        <v>17771.0730793282</v>
      </c>
    </row>
    <row r="89" customFormat="false" ht="12.8" hidden="false" customHeight="false" outlineLevel="0" collapsed="false">
      <c r="A89" s="0" t="n">
        <v>136</v>
      </c>
      <c r="B89" s="0" t="n">
        <v>4158381.25810589</v>
      </c>
      <c r="C89" s="0" t="n">
        <v>2863536.19370598</v>
      </c>
      <c r="D89" s="0" t="n">
        <v>744655.685408493</v>
      </c>
      <c r="E89" s="0" t="n">
        <v>398240.906111118</v>
      </c>
      <c r="F89" s="0" t="n">
        <v>0</v>
      </c>
      <c r="G89" s="0" t="n">
        <v>20458.4694087706</v>
      </c>
      <c r="H89" s="0" t="n">
        <v>104177.312415122</v>
      </c>
      <c r="I89" s="0" t="n">
        <v>18943.203482449</v>
      </c>
      <c r="J89" s="0" t="n">
        <v>15891.7762147484</v>
      </c>
    </row>
    <row r="90" customFormat="false" ht="12.8" hidden="false" customHeight="false" outlineLevel="0" collapsed="false">
      <c r="A90" s="0" t="n">
        <v>137</v>
      </c>
      <c r="B90" s="0" t="n">
        <v>4860127.99958215</v>
      </c>
      <c r="C90" s="0" t="n">
        <v>2760705.44995355</v>
      </c>
      <c r="D90" s="0" t="n">
        <v>700243.285772091</v>
      </c>
      <c r="E90" s="0" t="n">
        <v>388630.166209601</v>
      </c>
      <c r="F90" s="0" t="n">
        <v>877142.053077301</v>
      </c>
      <c r="G90" s="0" t="n">
        <v>15670.0023575155</v>
      </c>
      <c r="H90" s="0" t="n">
        <v>92685.6663314258</v>
      </c>
      <c r="I90" s="0" t="n">
        <v>18111.4064790234</v>
      </c>
      <c r="J90" s="0" t="n">
        <v>14261.4774285245</v>
      </c>
    </row>
    <row r="91" customFormat="false" ht="12.8" hidden="false" customHeight="false" outlineLevel="0" collapsed="false">
      <c r="A91" s="0" t="n">
        <v>138</v>
      </c>
      <c r="B91" s="0" t="n">
        <v>4108682.50652969</v>
      </c>
      <c r="C91" s="0" t="n">
        <v>2881908.62254125</v>
      </c>
      <c r="D91" s="0" t="n">
        <v>682985.655825133</v>
      </c>
      <c r="E91" s="0" t="n">
        <v>397334.862485885</v>
      </c>
      <c r="F91" s="0" t="n">
        <v>0</v>
      </c>
      <c r="G91" s="0" t="n">
        <v>20388.4552817012</v>
      </c>
      <c r="H91" s="0" t="n">
        <v>98701.6460536498</v>
      </c>
      <c r="I91" s="0" t="n">
        <v>15392.0045945873</v>
      </c>
      <c r="J91" s="0" t="n">
        <v>16184.9404413104</v>
      </c>
    </row>
    <row r="92" customFormat="false" ht="12.8" hidden="false" customHeight="false" outlineLevel="0" collapsed="false">
      <c r="A92" s="0" t="n">
        <v>139</v>
      </c>
      <c r="B92" s="0" t="n">
        <v>4054478.16246157</v>
      </c>
      <c r="C92" s="0" t="n">
        <v>2780300.54551209</v>
      </c>
      <c r="D92" s="0" t="n">
        <v>712412.472129119</v>
      </c>
      <c r="E92" s="0" t="n">
        <v>388907.049414514</v>
      </c>
      <c r="F92" s="0" t="n">
        <v>0</v>
      </c>
      <c r="G92" s="0" t="n">
        <v>22044.2973018495</v>
      </c>
      <c r="H92" s="0" t="n">
        <v>107510.83301724</v>
      </c>
      <c r="I92" s="0" t="n">
        <v>30518.0817541175</v>
      </c>
      <c r="J92" s="0" t="n">
        <v>16693.4225540746</v>
      </c>
    </row>
    <row r="93" customFormat="false" ht="12.8" hidden="false" customHeight="false" outlineLevel="0" collapsed="false">
      <c r="A93" s="0" t="n">
        <v>140</v>
      </c>
      <c r="B93" s="0" t="n">
        <v>4129567.12803014</v>
      </c>
      <c r="C93" s="0" t="n">
        <v>2896224.83169357</v>
      </c>
      <c r="D93" s="0" t="n">
        <v>674646.496057248</v>
      </c>
      <c r="E93" s="0" t="n">
        <v>398762.292986642</v>
      </c>
      <c r="F93" s="0" t="n">
        <v>0</v>
      </c>
      <c r="G93" s="0" t="n">
        <v>18656.0427402671</v>
      </c>
      <c r="H93" s="0" t="n">
        <v>99158.8931669548</v>
      </c>
      <c r="I93" s="0" t="n">
        <v>29817.0661768962</v>
      </c>
      <c r="J93" s="0" t="n">
        <v>16965.532861943</v>
      </c>
    </row>
    <row r="94" customFormat="false" ht="12.8" hidden="false" customHeight="false" outlineLevel="0" collapsed="false">
      <c r="A94" s="0" t="n">
        <v>141</v>
      </c>
      <c r="B94" s="0" t="n">
        <v>4948303.25434741</v>
      </c>
      <c r="C94" s="0" t="n">
        <v>2864457.1818031</v>
      </c>
      <c r="D94" s="0" t="n">
        <v>632096.42295557</v>
      </c>
      <c r="E94" s="0" t="n">
        <v>386030.72612044</v>
      </c>
      <c r="F94" s="0" t="n">
        <v>899979.762272146</v>
      </c>
      <c r="G94" s="0" t="n">
        <v>18611.6748144625</v>
      </c>
      <c r="H94" s="0" t="n">
        <v>109608.222870192</v>
      </c>
      <c r="I94" s="0" t="n">
        <v>25057.4160703024</v>
      </c>
      <c r="J94" s="0" t="n">
        <v>15825.8762787668</v>
      </c>
    </row>
    <row r="95" customFormat="false" ht="12.8" hidden="false" customHeight="false" outlineLevel="0" collapsed="false">
      <c r="A95" s="0" t="n">
        <v>142</v>
      </c>
      <c r="B95" s="0" t="n">
        <v>4090659.48224321</v>
      </c>
      <c r="C95" s="0" t="n">
        <v>2901101.22308637</v>
      </c>
      <c r="D95" s="0" t="n">
        <v>632571.722323016</v>
      </c>
      <c r="E95" s="0" t="n">
        <v>396165.556965306</v>
      </c>
      <c r="F95" s="0" t="n">
        <v>0</v>
      </c>
      <c r="G95" s="0" t="n">
        <v>15164.7047342925</v>
      </c>
      <c r="H95" s="0" t="n">
        <v>103397.741594559</v>
      </c>
      <c r="I95" s="0" t="n">
        <v>32002.3959192737</v>
      </c>
      <c r="J95" s="0" t="n">
        <v>17125.0801163065</v>
      </c>
    </row>
    <row r="96" customFormat="false" ht="12.8" hidden="false" customHeight="false" outlineLevel="0" collapsed="false">
      <c r="A96" s="0" t="n">
        <v>143</v>
      </c>
      <c r="B96" s="0" t="n">
        <v>4026080.27639328</v>
      </c>
      <c r="C96" s="0" t="n">
        <v>2888214.162558</v>
      </c>
      <c r="D96" s="0" t="n">
        <v>595179.403708077</v>
      </c>
      <c r="E96" s="0" t="n">
        <v>385020.759637884</v>
      </c>
      <c r="F96" s="0" t="n">
        <v>0</v>
      </c>
      <c r="G96" s="0" t="n">
        <v>18553.0544436788</v>
      </c>
      <c r="H96" s="0" t="n">
        <v>104233.040657751</v>
      </c>
      <c r="I96" s="0" t="n">
        <v>17242.8378453702</v>
      </c>
      <c r="J96" s="0" t="n">
        <v>18126.5622796303</v>
      </c>
    </row>
    <row r="97" customFormat="false" ht="12.8" hidden="false" customHeight="false" outlineLevel="0" collapsed="false">
      <c r="A97" s="0" t="n">
        <v>144</v>
      </c>
      <c r="B97" s="0" t="n">
        <v>4214777.15876617</v>
      </c>
      <c r="C97" s="0" t="n">
        <v>3056519.72270706</v>
      </c>
      <c r="D97" s="0" t="n">
        <v>593035.020444566</v>
      </c>
      <c r="E97" s="0" t="n">
        <v>392563.513924034</v>
      </c>
      <c r="F97" s="0" t="n">
        <v>0</v>
      </c>
      <c r="G97" s="0" t="n">
        <v>24698.470073752</v>
      </c>
      <c r="H97" s="0" t="n">
        <v>115927.160311403</v>
      </c>
      <c r="I97" s="0" t="n">
        <v>12468.1511324063</v>
      </c>
      <c r="J97" s="0" t="n">
        <v>19603.9024519984</v>
      </c>
    </row>
    <row r="98" customFormat="false" ht="12.8" hidden="false" customHeight="false" outlineLevel="0" collapsed="false">
      <c r="A98" s="0" t="n">
        <v>145</v>
      </c>
      <c r="B98" s="0" t="n">
        <v>4955428.29425935</v>
      </c>
      <c r="C98" s="0" t="n">
        <v>2962645.1893415</v>
      </c>
      <c r="D98" s="0" t="n">
        <v>553549.701770373</v>
      </c>
      <c r="E98" s="0" t="n">
        <v>386563.069585574</v>
      </c>
      <c r="F98" s="0" t="n">
        <v>907093.30962777</v>
      </c>
      <c r="G98" s="0" t="n">
        <v>23037.3705554648</v>
      </c>
      <c r="H98" s="0" t="n">
        <v>94122.2622586622</v>
      </c>
      <c r="I98" s="0" t="n">
        <v>12886.1952754416</v>
      </c>
      <c r="J98" s="0" t="n">
        <v>13731.8084406813</v>
      </c>
    </row>
    <row r="99" customFormat="false" ht="12.8" hidden="false" customHeight="false" outlineLevel="0" collapsed="false">
      <c r="A99" s="0" t="n">
        <v>146</v>
      </c>
      <c r="B99" s="0" t="n">
        <v>4215867.12836703</v>
      </c>
      <c r="C99" s="0" t="n">
        <v>3037655.6213926</v>
      </c>
      <c r="D99" s="0" t="n">
        <v>625250.065076131</v>
      </c>
      <c r="E99" s="0" t="n">
        <v>393902.467136038</v>
      </c>
      <c r="F99" s="0" t="n">
        <v>0</v>
      </c>
      <c r="G99" s="0" t="n">
        <v>17808.0019287442</v>
      </c>
      <c r="H99" s="0" t="n">
        <v>105629.096255217</v>
      </c>
      <c r="I99" s="0" t="n">
        <v>20602.0877624652</v>
      </c>
      <c r="J99" s="0" t="n">
        <v>14285.2763587259</v>
      </c>
    </row>
    <row r="100" customFormat="false" ht="12.8" hidden="false" customHeight="false" outlineLevel="0" collapsed="false">
      <c r="A100" s="0" t="n">
        <v>147</v>
      </c>
      <c r="B100" s="0" t="n">
        <v>4043386.76385757</v>
      </c>
      <c r="C100" s="0" t="n">
        <v>2924516.4210992</v>
      </c>
      <c r="D100" s="0" t="n">
        <v>557363.314937459</v>
      </c>
      <c r="E100" s="0" t="n">
        <v>384169.052681196</v>
      </c>
      <c r="F100" s="0" t="n">
        <v>0</v>
      </c>
      <c r="G100" s="0" t="n">
        <v>17607.4718046413</v>
      </c>
      <c r="H100" s="0" t="n">
        <v>120694.201646467</v>
      </c>
      <c r="I100" s="0" t="n">
        <v>17804.6689191711</v>
      </c>
      <c r="J100" s="0" t="n">
        <v>17826.3824905525</v>
      </c>
    </row>
    <row r="101" customFormat="false" ht="12.8" hidden="false" customHeight="false" outlineLevel="0" collapsed="false">
      <c r="A101" s="0" t="n">
        <v>148</v>
      </c>
      <c r="B101" s="0" t="n">
        <v>4075190.05247143</v>
      </c>
      <c r="C101" s="0" t="n">
        <v>3016583.15263669</v>
      </c>
      <c r="D101" s="0" t="n">
        <v>515178.215216384</v>
      </c>
      <c r="E101" s="0" t="n">
        <v>392032.139258498</v>
      </c>
      <c r="F101" s="0" t="n">
        <v>0</v>
      </c>
      <c r="G101" s="0" t="n">
        <v>24098.3598790171</v>
      </c>
      <c r="H101" s="0" t="n">
        <v>101874.294344684</v>
      </c>
      <c r="I101" s="0" t="n">
        <v>15985.1956021722</v>
      </c>
      <c r="J101" s="0" t="n">
        <v>15971.7496680725</v>
      </c>
    </row>
    <row r="102" customFormat="false" ht="12.8" hidden="false" customHeight="false" outlineLevel="0" collapsed="false">
      <c r="A102" s="0" t="n">
        <v>149</v>
      </c>
      <c r="B102" s="0" t="n">
        <v>4909818.52406442</v>
      </c>
      <c r="C102" s="0" t="n">
        <v>2949309.57085115</v>
      </c>
      <c r="D102" s="0" t="n">
        <v>494668.085981007</v>
      </c>
      <c r="E102" s="0" t="n">
        <v>388104.113383823</v>
      </c>
      <c r="F102" s="0" t="n">
        <v>903532.569623292</v>
      </c>
      <c r="G102" s="0" t="n">
        <v>20840.142501588</v>
      </c>
      <c r="H102" s="0" t="n">
        <v>126836.246937745</v>
      </c>
      <c r="I102" s="0" t="n">
        <v>13803.5996126191</v>
      </c>
      <c r="J102" s="0" t="n">
        <v>18322.2943734679</v>
      </c>
    </row>
    <row r="103" customFormat="false" ht="12.8" hidden="false" customHeight="false" outlineLevel="0" collapsed="false">
      <c r="A103" s="0" t="n">
        <v>150</v>
      </c>
      <c r="B103" s="0" t="n">
        <v>4188049.20266133</v>
      </c>
      <c r="C103" s="0" t="n">
        <v>3081126.0797722</v>
      </c>
      <c r="D103" s="0" t="n">
        <v>523074.611332947</v>
      </c>
      <c r="E103" s="0" t="n">
        <v>393701.223691455</v>
      </c>
      <c r="F103" s="0" t="n">
        <v>0</v>
      </c>
      <c r="G103" s="0" t="n">
        <v>16769.432302048</v>
      </c>
      <c r="H103" s="0" t="n">
        <v>131269.083117626</v>
      </c>
      <c r="I103" s="0" t="n">
        <v>25274.4348708107</v>
      </c>
      <c r="J103" s="0" t="n">
        <v>15255.1809851231</v>
      </c>
    </row>
    <row r="104" customFormat="false" ht="12.8" hidden="false" customHeight="false" outlineLevel="0" collapsed="false">
      <c r="A104" s="0" t="n">
        <v>151</v>
      </c>
      <c r="B104" s="0" t="n">
        <v>3979378.5914267</v>
      </c>
      <c r="C104" s="0" t="n">
        <v>2901680.66882798</v>
      </c>
      <c r="D104" s="0" t="n">
        <v>517171.511286412</v>
      </c>
      <c r="E104" s="0" t="n">
        <v>389885.99497017</v>
      </c>
      <c r="F104" s="0" t="n">
        <v>0</v>
      </c>
      <c r="G104" s="0" t="n">
        <v>21206.4918077791</v>
      </c>
      <c r="H104" s="0" t="n">
        <v>104461.649473163</v>
      </c>
      <c r="I104" s="0" t="n">
        <v>23307.2162483487</v>
      </c>
      <c r="J104" s="0" t="n">
        <v>14656.8973846079</v>
      </c>
    </row>
    <row r="105" customFormat="false" ht="12.8" hidden="false" customHeight="false" outlineLevel="0" collapsed="false">
      <c r="A105" s="0" t="n">
        <v>152</v>
      </c>
      <c r="B105" s="0" t="n">
        <v>4113248.3999299</v>
      </c>
      <c r="C105" s="0" t="n">
        <v>3021509.12871707</v>
      </c>
      <c r="D105" s="0" t="n">
        <v>522958.651838746</v>
      </c>
      <c r="E105" s="0" t="n">
        <v>400776.392028171</v>
      </c>
      <c r="F105" s="0" t="n">
        <v>0</v>
      </c>
      <c r="G105" s="0" t="n">
        <v>17985.333392134</v>
      </c>
      <c r="H105" s="0" t="n">
        <v>107216.111051158</v>
      </c>
      <c r="I105" s="0" t="n">
        <v>25441.67792322</v>
      </c>
      <c r="J105" s="0" t="n">
        <v>17468.5063365718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selection pane="topLeft" activeCell="A103" activeCellId="0" sqref="A103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3280008.34930647</v>
      </c>
      <c r="C21" s="0" t="n">
        <v>1621841.57231222</v>
      </c>
      <c r="D21" s="0" t="n">
        <v>1285564.82994</v>
      </c>
      <c r="E21" s="0" t="n">
        <v>286645.367277408</v>
      </c>
      <c r="F21" s="0" t="n">
        <v>0</v>
      </c>
      <c r="G21" s="0" t="n">
        <v>5749.74666316357</v>
      </c>
      <c r="H21" s="0" t="n">
        <v>49217.7045734385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3811815.05885613</v>
      </c>
      <c r="C22" s="0" t="n">
        <v>1535345.49398209</v>
      </c>
      <c r="D22" s="0" t="n">
        <v>1262498.87977335</v>
      </c>
      <c r="E22" s="0" t="n">
        <v>287206.121379229</v>
      </c>
      <c r="F22" s="0" t="n">
        <v>634615.61371563</v>
      </c>
      <c r="G22" s="0" t="n">
        <v>6939.91261489957</v>
      </c>
      <c r="H22" s="0" t="n">
        <v>41681.2941635674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3033177.46026329</v>
      </c>
      <c r="C23" s="0" t="n">
        <v>1731553.35302299</v>
      </c>
      <c r="D23" s="0" t="n">
        <v>897631.22570992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3001550.47463677</v>
      </c>
      <c r="C24" s="0" t="n">
        <v>1688349.60906899</v>
      </c>
      <c r="D24" s="0" t="n">
        <v>917172.978482733</v>
      </c>
      <c r="E24" s="0" t="n">
        <v>299766.332681088</v>
      </c>
      <c r="F24" s="0" t="n">
        <v>0</v>
      </c>
      <c r="G24" s="0" t="n">
        <v>8752.27847535863</v>
      </c>
      <c r="H24" s="0" t="n">
        <v>45909.1441089368</v>
      </c>
      <c r="I24" s="0" t="n">
        <v>35847.5059594998</v>
      </c>
      <c r="J24" s="0" t="n">
        <v>5685.4841736179</v>
      </c>
    </row>
    <row r="25" customFormat="false" ht="12.8" hidden="false" customHeight="false" outlineLevel="0" collapsed="false">
      <c r="A25" s="0" t="n">
        <v>72</v>
      </c>
      <c r="B25" s="0" t="n">
        <v>2974735.05040694</v>
      </c>
      <c r="C25" s="0" t="n">
        <v>1676426.28164158</v>
      </c>
      <c r="D25" s="0" t="n">
        <v>916169.322755677</v>
      </c>
      <c r="E25" s="0" t="n">
        <v>292207.717121481</v>
      </c>
      <c r="F25" s="0" t="n">
        <v>0</v>
      </c>
      <c r="G25" s="0" t="n">
        <v>6840.69394489551</v>
      </c>
      <c r="H25" s="0" t="n">
        <v>53018.0624466379</v>
      </c>
      <c r="I25" s="0" t="n">
        <v>23073.1202521876</v>
      </c>
      <c r="J25" s="0" t="n">
        <v>6953.74714402454</v>
      </c>
    </row>
    <row r="26" customFormat="false" ht="12.8" hidden="false" customHeight="false" outlineLevel="0" collapsed="false">
      <c r="A26" s="0" t="n">
        <v>73</v>
      </c>
      <c r="B26" s="0" t="n">
        <v>3506766.78471708</v>
      </c>
      <c r="C26" s="0" t="n">
        <v>1605083.61153117</v>
      </c>
      <c r="D26" s="0" t="n">
        <v>893821.97962223</v>
      </c>
      <c r="E26" s="0" t="n">
        <v>282060.435514733</v>
      </c>
      <c r="F26" s="0" t="n">
        <v>622069.774160083</v>
      </c>
      <c r="G26" s="0" t="n">
        <v>7009.50472487396</v>
      </c>
      <c r="H26" s="0" t="n">
        <v>64347.843312424</v>
      </c>
      <c r="I26" s="0" t="n">
        <v>24863.132630471</v>
      </c>
      <c r="J26" s="0" t="n">
        <v>8040.93587084259</v>
      </c>
    </row>
    <row r="27" customFormat="false" ht="12.8" hidden="false" customHeight="false" outlineLevel="0" collapsed="false">
      <c r="A27" s="0" t="n">
        <v>74</v>
      </c>
      <c r="B27" s="0" t="n">
        <v>2904195.20523247</v>
      </c>
      <c r="C27" s="0" t="n">
        <v>1640529.45547787</v>
      </c>
      <c r="D27" s="0" t="n">
        <v>878360.03094451</v>
      </c>
      <c r="E27" s="0" t="n">
        <v>279536.886605618</v>
      </c>
      <c r="F27" s="0" t="n">
        <v>0</v>
      </c>
      <c r="G27" s="0" t="n">
        <v>6275.85599434516</v>
      </c>
      <c r="H27" s="0" t="n">
        <v>52925.4082216429</v>
      </c>
      <c r="I27" s="0" t="n">
        <v>40539.6161661808</v>
      </c>
      <c r="J27" s="0" t="n">
        <v>5548.46316162974</v>
      </c>
    </row>
    <row r="28" customFormat="false" ht="12.8" hidden="false" customHeight="false" outlineLevel="0" collapsed="false">
      <c r="A28" s="0" t="n">
        <v>75</v>
      </c>
      <c r="B28" s="0" t="n">
        <v>2589088.02916876</v>
      </c>
      <c r="C28" s="0" t="n">
        <v>1388356.5361856</v>
      </c>
      <c r="D28" s="0" t="n">
        <v>862142.775791422</v>
      </c>
      <c r="E28" s="0" t="n">
        <v>255011.155909656</v>
      </c>
      <c r="F28" s="0" t="n">
        <v>0</v>
      </c>
      <c r="G28" s="0" t="n">
        <v>7436.60020064129</v>
      </c>
      <c r="H28" s="0" t="n">
        <v>44704.7724154823</v>
      </c>
      <c r="I28" s="0" t="n">
        <v>25039.8194343961</v>
      </c>
      <c r="J28" s="0" t="n">
        <v>6336.69499428933</v>
      </c>
    </row>
    <row r="29" customFormat="false" ht="12.8" hidden="false" customHeight="false" outlineLevel="0" collapsed="false">
      <c r="A29" s="0" t="n">
        <v>76</v>
      </c>
      <c r="B29" s="0" t="n">
        <v>3132447.82298806</v>
      </c>
      <c r="C29" s="0" t="n">
        <v>1715065.98254654</v>
      </c>
      <c r="D29" s="0" t="n">
        <v>1009698.11042209</v>
      </c>
      <c r="E29" s="0" t="n">
        <v>294576.816097804</v>
      </c>
      <c r="F29" s="0" t="n">
        <v>0</v>
      </c>
      <c r="G29" s="0" t="n">
        <v>7083.92261122905</v>
      </c>
      <c r="H29" s="0" t="n">
        <v>69463.7701293433</v>
      </c>
      <c r="I29" s="0" t="n">
        <v>28118.4300350801</v>
      </c>
      <c r="J29" s="0" t="n">
        <v>7826.30714141196</v>
      </c>
    </row>
    <row r="30" customFormat="false" ht="12.8" hidden="false" customHeight="false" outlineLevel="0" collapsed="false">
      <c r="A30" s="0" t="n">
        <v>77</v>
      </c>
      <c r="B30" s="0" t="n">
        <v>3465905.93154917</v>
      </c>
      <c r="C30" s="0" t="n">
        <v>1501423.4097196</v>
      </c>
      <c r="D30" s="0" t="n">
        <v>973401.813340153</v>
      </c>
      <c r="E30" s="0" t="n">
        <v>273657.15138428</v>
      </c>
      <c r="F30" s="0" t="n">
        <v>620043.292499206</v>
      </c>
      <c r="G30" s="0" t="n">
        <v>7344.60143846635</v>
      </c>
      <c r="H30" s="0" t="n">
        <v>51674.1622272734</v>
      </c>
      <c r="I30" s="0" t="n">
        <v>31423.2388868745</v>
      </c>
      <c r="J30" s="0" t="n">
        <v>7027.15962611823</v>
      </c>
    </row>
    <row r="31" customFormat="false" ht="12.8" hidden="false" customHeight="false" outlineLevel="0" collapsed="false">
      <c r="A31" s="0" t="n">
        <v>78</v>
      </c>
      <c r="B31" s="0" t="n">
        <v>3379992.31297278</v>
      </c>
      <c r="C31" s="0" t="n">
        <v>1819975.0617135</v>
      </c>
      <c r="D31" s="0" t="n">
        <v>1121961.2251534</v>
      </c>
      <c r="E31" s="0" t="n">
        <v>311821.188268458</v>
      </c>
      <c r="F31" s="0" t="n">
        <v>0</v>
      </c>
      <c r="G31" s="0" t="n">
        <v>6385.10898204437</v>
      </c>
      <c r="H31" s="0" t="n">
        <v>55769.3866476543</v>
      </c>
      <c r="I31" s="0" t="n">
        <v>56854.410590019</v>
      </c>
      <c r="J31" s="0" t="n">
        <v>6787.55264972665</v>
      </c>
    </row>
    <row r="32" customFormat="false" ht="12.8" hidden="false" customHeight="false" outlineLevel="0" collapsed="false">
      <c r="A32" s="0" t="n">
        <v>79</v>
      </c>
      <c r="B32" s="0" t="n">
        <v>3013928.87796747</v>
      </c>
      <c r="C32" s="0" t="n">
        <v>1654690.28515281</v>
      </c>
      <c r="D32" s="0" t="n">
        <v>959102.385150172</v>
      </c>
      <c r="E32" s="0" t="n">
        <v>291577.759234641</v>
      </c>
      <c r="F32" s="0" t="n">
        <v>0</v>
      </c>
      <c r="G32" s="0" t="n">
        <v>5946.17483805996</v>
      </c>
      <c r="H32" s="0" t="n">
        <v>62337.5693699676</v>
      </c>
      <c r="I32" s="0" t="n">
        <v>33516.1562369202</v>
      </c>
      <c r="J32" s="0" t="n">
        <v>6781.76077876072</v>
      </c>
    </row>
    <row r="33" customFormat="false" ht="12.8" hidden="false" customHeight="false" outlineLevel="0" collapsed="false">
      <c r="A33" s="0" t="n">
        <v>80</v>
      </c>
      <c r="B33" s="0" t="n">
        <v>3463909.35439108</v>
      </c>
      <c r="C33" s="0" t="n">
        <v>1990120.39162132</v>
      </c>
      <c r="D33" s="0" t="n">
        <v>1015013.23596911</v>
      </c>
      <c r="E33" s="0" t="n">
        <v>320655.136587955</v>
      </c>
      <c r="F33" s="0" t="n">
        <v>0</v>
      </c>
      <c r="G33" s="0" t="n">
        <v>6493.41153122364</v>
      </c>
      <c r="H33" s="0" t="n">
        <v>82432.3817964765</v>
      </c>
      <c r="I33" s="0" t="n">
        <v>39502.3474866001</v>
      </c>
      <c r="J33" s="0" t="n">
        <v>8524.72282320853</v>
      </c>
    </row>
    <row r="34" customFormat="false" ht="12.8" hidden="false" customHeight="false" outlineLevel="0" collapsed="false">
      <c r="A34" s="0" t="n">
        <v>81</v>
      </c>
      <c r="B34" s="0" t="n">
        <v>3828592.30349514</v>
      </c>
      <c r="C34" s="0" t="n">
        <v>1769418.90822398</v>
      </c>
      <c r="D34" s="0" t="n">
        <v>953250.413240833</v>
      </c>
      <c r="E34" s="0" t="n">
        <v>298150.281819407</v>
      </c>
      <c r="F34" s="0" t="n">
        <v>678782.857435752</v>
      </c>
      <c r="G34" s="0" t="n">
        <v>6095.26613698353</v>
      </c>
      <c r="H34" s="0" t="n">
        <v>75706.0846717812</v>
      </c>
      <c r="I34" s="0" t="n">
        <v>38361.5172747358</v>
      </c>
      <c r="J34" s="0" t="n">
        <v>8329.52739170426</v>
      </c>
    </row>
    <row r="35" customFormat="false" ht="12.8" hidden="false" customHeight="false" outlineLevel="0" collapsed="false">
      <c r="A35" s="0" t="n">
        <v>82</v>
      </c>
      <c r="B35" s="0" t="n">
        <v>3555016.25069926</v>
      </c>
      <c r="C35" s="0" t="n">
        <v>2047942.53101133</v>
      </c>
      <c r="D35" s="0" t="n">
        <v>1043397.67342258</v>
      </c>
      <c r="E35" s="0" t="n">
        <v>320996.768640244</v>
      </c>
      <c r="F35" s="0" t="n">
        <v>0</v>
      </c>
      <c r="G35" s="0" t="n">
        <v>8633.87216401445</v>
      </c>
      <c r="H35" s="0" t="n">
        <v>63577.8600216324</v>
      </c>
      <c r="I35" s="0" t="n">
        <v>53892.3823047847</v>
      </c>
      <c r="J35" s="0" t="n">
        <v>8886.51395627706</v>
      </c>
    </row>
    <row r="36" customFormat="false" ht="12.8" hidden="false" customHeight="false" outlineLevel="0" collapsed="false">
      <c r="A36" s="0" t="n">
        <v>83</v>
      </c>
      <c r="B36" s="0" t="n">
        <v>3283907.85588381</v>
      </c>
      <c r="C36" s="0" t="n">
        <v>1827895.71663224</v>
      </c>
      <c r="D36" s="0" t="n">
        <v>1022202.87150187</v>
      </c>
      <c r="E36" s="0" t="n">
        <v>299340.371061575</v>
      </c>
      <c r="F36" s="0" t="n">
        <v>0</v>
      </c>
      <c r="G36" s="0" t="n">
        <v>8096.68375219215</v>
      </c>
      <c r="H36" s="0" t="n">
        <v>73049.928768054</v>
      </c>
      <c r="I36" s="0" t="n">
        <v>42676.9155072929</v>
      </c>
      <c r="J36" s="0" t="n">
        <v>11165.5984564412</v>
      </c>
    </row>
    <row r="37" customFormat="false" ht="12.8" hidden="false" customHeight="false" outlineLevel="0" collapsed="false">
      <c r="A37" s="0" t="n">
        <v>84</v>
      </c>
      <c r="B37" s="0" t="n">
        <v>3656404.80027631</v>
      </c>
      <c r="C37" s="0" t="n">
        <v>2145846.5629678</v>
      </c>
      <c r="D37" s="0" t="n">
        <v>1036978.81942297</v>
      </c>
      <c r="E37" s="0" t="n">
        <v>325790.517370218</v>
      </c>
      <c r="F37" s="0" t="n">
        <v>0</v>
      </c>
      <c r="G37" s="0" t="n">
        <v>9516.88753770267</v>
      </c>
      <c r="H37" s="0" t="n">
        <v>86859.1861842934</v>
      </c>
      <c r="I37" s="0" t="n">
        <v>32125.6178730342</v>
      </c>
      <c r="J37" s="0" t="n">
        <v>12025.6011263404</v>
      </c>
    </row>
    <row r="38" customFormat="false" ht="12.8" hidden="false" customHeight="false" outlineLevel="0" collapsed="false">
      <c r="A38" s="0" t="n">
        <v>85</v>
      </c>
      <c r="B38" s="0" t="n">
        <v>4082907.22594213</v>
      </c>
      <c r="C38" s="0" t="n">
        <v>1903102.86782323</v>
      </c>
      <c r="D38" s="0" t="n">
        <v>1013419.70287888</v>
      </c>
      <c r="E38" s="0" t="n">
        <v>308519.580508661</v>
      </c>
      <c r="F38" s="0" t="n">
        <v>725472.563751962</v>
      </c>
      <c r="G38" s="0" t="n">
        <v>8438.33179593383</v>
      </c>
      <c r="H38" s="0" t="n">
        <v>69593.7726912317</v>
      </c>
      <c r="I38" s="0" t="n">
        <v>43354.9367273077</v>
      </c>
      <c r="J38" s="0" t="n">
        <v>10373.5895050188</v>
      </c>
    </row>
    <row r="39" customFormat="false" ht="12.8" hidden="false" customHeight="false" outlineLevel="0" collapsed="false">
      <c r="A39" s="0" t="n">
        <v>86</v>
      </c>
      <c r="B39" s="0" t="n">
        <v>3693320.53150966</v>
      </c>
      <c r="C39" s="0" t="n">
        <v>2165843.79237429</v>
      </c>
      <c r="D39" s="0" t="n">
        <v>1054267.99144754</v>
      </c>
      <c r="E39" s="0" t="n">
        <v>334513.357423984</v>
      </c>
      <c r="F39" s="0" t="n">
        <v>0</v>
      </c>
      <c r="G39" s="0" t="n">
        <v>8486.98583832428</v>
      </c>
      <c r="H39" s="0" t="n">
        <v>65658.8793249587</v>
      </c>
      <c r="I39" s="0" t="n">
        <v>48023.1528637151</v>
      </c>
      <c r="J39" s="0" t="n">
        <v>9207.60797826544</v>
      </c>
    </row>
    <row r="40" customFormat="false" ht="12.8" hidden="false" customHeight="false" outlineLevel="0" collapsed="false">
      <c r="A40" s="0" t="n">
        <v>87</v>
      </c>
      <c r="B40" s="0" t="n">
        <v>3472435.60112713</v>
      </c>
      <c r="C40" s="0" t="n">
        <v>2080544.78822146</v>
      </c>
      <c r="D40" s="0" t="n">
        <v>947633.783974453</v>
      </c>
      <c r="E40" s="0" t="n">
        <v>317021.290803031</v>
      </c>
      <c r="F40" s="0" t="n">
        <v>0</v>
      </c>
      <c r="G40" s="0" t="n">
        <v>9667.26119810929</v>
      </c>
      <c r="H40" s="0" t="n">
        <v>70457.0119378648</v>
      </c>
      <c r="I40" s="0" t="n">
        <v>35556.7719885555</v>
      </c>
      <c r="J40" s="0" t="n">
        <v>11205.5763959237</v>
      </c>
    </row>
    <row r="41" customFormat="false" ht="12.8" hidden="false" customHeight="false" outlineLevel="0" collapsed="false">
      <c r="A41" s="0" t="n">
        <v>88</v>
      </c>
      <c r="B41" s="0" t="n">
        <v>3718508.88009918</v>
      </c>
      <c r="C41" s="0" t="n">
        <v>2207364.62743324</v>
      </c>
      <c r="D41" s="0" t="n">
        <v>1035215.82398854</v>
      </c>
      <c r="E41" s="0" t="n">
        <v>337529.366663109</v>
      </c>
      <c r="F41" s="0" t="n">
        <v>0</v>
      </c>
      <c r="G41" s="0" t="n">
        <v>6848.74059886777</v>
      </c>
      <c r="H41" s="0" t="n">
        <v>80027.5630139409</v>
      </c>
      <c r="I41" s="0" t="n">
        <v>37911.2033400379</v>
      </c>
      <c r="J41" s="0" t="n">
        <v>12074.3269443487</v>
      </c>
    </row>
    <row r="42" customFormat="false" ht="12.8" hidden="false" customHeight="false" outlineLevel="0" collapsed="false">
      <c r="A42" s="0" t="n">
        <v>89</v>
      </c>
      <c r="B42" s="0" t="n">
        <v>4224166.00201055</v>
      </c>
      <c r="C42" s="0" t="n">
        <v>2001779.81481575</v>
      </c>
      <c r="D42" s="0" t="n">
        <v>1017489.48224243</v>
      </c>
      <c r="E42" s="0" t="n">
        <v>321374.246704496</v>
      </c>
      <c r="F42" s="0" t="n">
        <v>748404.58788723</v>
      </c>
      <c r="G42" s="0" t="n">
        <v>8951.08914416556</v>
      </c>
      <c r="H42" s="0" t="n">
        <v>61604.2100057527</v>
      </c>
      <c r="I42" s="0" t="n">
        <v>59514.9877066837</v>
      </c>
      <c r="J42" s="0" t="n">
        <v>9508.04045573207</v>
      </c>
    </row>
    <row r="43" customFormat="false" ht="12.8" hidden="false" customHeight="false" outlineLevel="0" collapsed="false">
      <c r="A43" s="0" t="n">
        <v>90</v>
      </c>
      <c r="B43" s="0" t="n">
        <v>3794381.34532885</v>
      </c>
      <c r="C43" s="0" t="n">
        <v>2286694.08140518</v>
      </c>
      <c r="D43" s="0" t="n">
        <v>1020531.66411286</v>
      </c>
      <c r="E43" s="0" t="n">
        <v>339742.639383107</v>
      </c>
      <c r="F43" s="0" t="n">
        <v>0</v>
      </c>
      <c r="G43" s="0" t="n">
        <v>8211.27096705991</v>
      </c>
      <c r="H43" s="0" t="n">
        <v>77213.2410312292</v>
      </c>
      <c r="I43" s="0" t="n">
        <v>56382.1556652674</v>
      </c>
      <c r="J43" s="0" t="n">
        <v>10236.5282661001</v>
      </c>
    </row>
    <row r="44" customFormat="false" ht="12.8" hidden="false" customHeight="false" outlineLevel="0" collapsed="false">
      <c r="A44" s="0" t="n">
        <v>91</v>
      </c>
      <c r="B44" s="0" t="n">
        <v>3632162.37712435</v>
      </c>
      <c r="C44" s="0" t="n">
        <v>2185672.09982073</v>
      </c>
      <c r="D44" s="0" t="n">
        <v>967550.711397699</v>
      </c>
      <c r="E44" s="0" t="n">
        <v>325922.001412693</v>
      </c>
      <c r="F44" s="0" t="n">
        <v>0</v>
      </c>
      <c r="G44" s="0" t="n">
        <v>11946.858015608</v>
      </c>
      <c r="H44" s="0" t="n">
        <v>82084.3280237451</v>
      </c>
      <c r="I44" s="0" t="n">
        <v>51956.5737514286</v>
      </c>
      <c r="J44" s="0" t="n">
        <v>10947.4158564867</v>
      </c>
    </row>
    <row r="45" customFormat="false" ht="12.8" hidden="false" customHeight="false" outlineLevel="0" collapsed="false">
      <c r="A45" s="0" t="n">
        <v>92</v>
      </c>
      <c r="B45" s="0" t="n">
        <v>3838010.45936085</v>
      </c>
      <c r="C45" s="0" t="n">
        <v>2373731.29715461</v>
      </c>
      <c r="D45" s="0" t="n">
        <v>987734.335734094</v>
      </c>
      <c r="E45" s="0" t="n">
        <v>343967.923387738</v>
      </c>
      <c r="F45" s="0" t="n">
        <v>0</v>
      </c>
      <c r="G45" s="0" t="n">
        <v>10919.0547442449</v>
      </c>
      <c r="H45" s="0" t="n">
        <v>86395.1187772388</v>
      </c>
      <c r="I45" s="0" t="n">
        <v>27723.9579661315</v>
      </c>
      <c r="J45" s="0" t="n">
        <v>12371.1545868329</v>
      </c>
    </row>
    <row r="46" customFormat="false" ht="12.8" hidden="false" customHeight="false" outlineLevel="0" collapsed="false">
      <c r="A46" s="0" t="n">
        <v>93</v>
      </c>
      <c r="B46" s="0" t="n">
        <v>4483210.84298646</v>
      </c>
      <c r="C46" s="0" t="n">
        <v>2180337.37386192</v>
      </c>
      <c r="D46" s="0" t="n">
        <v>1038790.07057276</v>
      </c>
      <c r="E46" s="0" t="n">
        <v>330445.003868733</v>
      </c>
      <c r="F46" s="0" t="n">
        <v>779950.950178121</v>
      </c>
      <c r="G46" s="0" t="n">
        <v>10202.3995513571</v>
      </c>
      <c r="H46" s="0" t="n">
        <v>96646.389348779</v>
      </c>
      <c r="I46" s="0" t="n">
        <v>37815.2306081972</v>
      </c>
      <c r="J46" s="0" t="n">
        <v>13431.3843100871</v>
      </c>
    </row>
    <row r="47" customFormat="false" ht="12.8" hidden="false" customHeight="false" outlineLevel="0" collapsed="false">
      <c r="A47" s="0" t="n">
        <v>94</v>
      </c>
      <c r="B47" s="0" t="n">
        <v>3957773.00579349</v>
      </c>
      <c r="C47" s="0" t="n">
        <v>2363514.49989893</v>
      </c>
      <c r="D47" s="0" t="n">
        <v>1071309.63713991</v>
      </c>
      <c r="E47" s="0" t="n">
        <v>351356.093459023</v>
      </c>
      <c r="F47" s="0" t="n">
        <v>0</v>
      </c>
      <c r="G47" s="0" t="n">
        <v>14817.3036822379</v>
      </c>
      <c r="H47" s="0" t="n">
        <v>90802.7787239412</v>
      </c>
      <c r="I47" s="0" t="n">
        <v>58895.9143204018</v>
      </c>
      <c r="J47" s="0" t="n">
        <v>12734.0950062788</v>
      </c>
    </row>
    <row r="48" customFormat="false" ht="12.8" hidden="false" customHeight="false" outlineLevel="0" collapsed="false">
      <c r="A48" s="0" t="n">
        <v>95</v>
      </c>
      <c r="B48" s="0" t="n">
        <v>3734543.62370875</v>
      </c>
      <c r="C48" s="0" t="n">
        <v>2289757.82557135</v>
      </c>
      <c r="D48" s="0" t="n">
        <v>964069.746833089</v>
      </c>
      <c r="E48" s="0" t="n">
        <v>337553.019662119</v>
      </c>
      <c r="F48" s="0" t="n">
        <v>0</v>
      </c>
      <c r="G48" s="0" t="n">
        <v>8060.88017495033</v>
      </c>
      <c r="H48" s="0" t="n">
        <v>98325.9698695171</v>
      </c>
      <c r="I48" s="0" t="n">
        <v>28562.5189464116</v>
      </c>
      <c r="J48" s="0" t="n">
        <v>13572.2631009762</v>
      </c>
    </row>
    <row r="49" customFormat="false" ht="12.8" hidden="false" customHeight="false" outlineLevel="0" collapsed="false">
      <c r="A49" s="0" t="n">
        <v>96</v>
      </c>
      <c r="B49" s="0" t="n">
        <v>3963466.71874871</v>
      </c>
      <c r="C49" s="0" t="n">
        <v>2421653.75178489</v>
      </c>
      <c r="D49" s="0" t="n">
        <v>1054775.51722919</v>
      </c>
      <c r="E49" s="0" t="n">
        <v>350710.250099628</v>
      </c>
      <c r="F49" s="0" t="n">
        <v>0</v>
      </c>
      <c r="G49" s="0" t="n">
        <v>12947.4995912688</v>
      </c>
      <c r="H49" s="0" t="n">
        <v>75387.0306316843</v>
      </c>
      <c r="I49" s="0" t="n">
        <v>42089.8540713757</v>
      </c>
      <c r="J49" s="0" t="n">
        <v>11160.1456762063</v>
      </c>
    </row>
    <row r="50" customFormat="false" ht="12.8" hidden="false" customHeight="false" outlineLevel="0" collapsed="false">
      <c r="A50" s="0" t="n">
        <v>97</v>
      </c>
      <c r="B50" s="0" t="n">
        <v>4662027.60116719</v>
      </c>
      <c r="C50" s="0" t="n">
        <v>2354952.64971149</v>
      </c>
      <c r="D50" s="0" t="n">
        <v>1010978.24795251</v>
      </c>
      <c r="E50" s="0" t="n">
        <v>342669.940344226</v>
      </c>
      <c r="F50" s="0" t="n">
        <v>795247.797015346</v>
      </c>
      <c r="G50" s="0" t="n">
        <v>9434.95428865188</v>
      </c>
      <c r="H50" s="0" t="n">
        <v>95845.6023404255</v>
      </c>
      <c r="I50" s="0" t="n">
        <v>39852.3794222852</v>
      </c>
      <c r="J50" s="0" t="n">
        <v>12392.1953661863</v>
      </c>
    </row>
    <row r="51" customFormat="false" ht="12.8" hidden="false" customHeight="false" outlineLevel="0" collapsed="false">
      <c r="A51" s="0" t="n">
        <v>98</v>
      </c>
      <c r="B51" s="0" t="n">
        <v>4097023.59810115</v>
      </c>
      <c r="C51" s="0" t="n">
        <v>2489360.67725688</v>
      </c>
      <c r="D51" s="0" t="n">
        <v>1100864.60439479</v>
      </c>
      <c r="E51" s="0" t="n">
        <v>353431.835792887</v>
      </c>
      <c r="F51" s="0" t="n">
        <v>0</v>
      </c>
      <c r="G51" s="0" t="n">
        <v>11619.3349424034</v>
      </c>
      <c r="H51" s="0" t="n">
        <v>95283.4261506044</v>
      </c>
      <c r="I51" s="0" t="n">
        <v>40328.7667525733</v>
      </c>
      <c r="J51" s="0" t="n">
        <v>11478.9382398474</v>
      </c>
    </row>
    <row r="52" customFormat="false" ht="12.8" hidden="false" customHeight="false" outlineLevel="0" collapsed="false">
      <c r="A52" s="0" t="n">
        <v>99</v>
      </c>
      <c r="B52" s="0" t="n">
        <v>3939615.70171783</v>
      </c>
      <c r="C52" s="0" t="n">
        <v>2417120.77637651</v>
      </c>
      <c r="D52" s="0" t="n">
        <v>1033068.73289968</v>
      </c>
      <c r="E52" s="0" t="n">
        <v>342286.756699224</v>
      </c>
      <c r="F52" s="0" t="n">
        <v>0</v>
      </c>
      <c r="G52" s="0" t="n">
        <v>9899.44887869114</v>
      </c>
      <c r="H52" s="0" t="n">
        <v>107100.394219956</v>
      </c>
      <c r="I52" s="0" t="n">
        <v>19338.8682777003</v>
      </c>
      <c r="J52" s="0" t="n">
        <v>13315.5752405503</v>
      </c>
    </row>
    <row r="53" customFormat="false" ht="12.8" hidden="false" customHeight="false" outlineLevel="0" collapsed="false">
      <c r="A53" s="0" t="n">
        <v>100</v>
      </c>
      <c r="B53" s="0" t="n">
        <v>4101337.86475025</v>
      </c>
      <c r="C53" s="0" t="n">
        <v>2522082.54654659</v>
      </c>
      <c r="D53" s="0" t="n">
        <v>1058660.7218704</v>
      </c>
      <c r="E53" s="0" t="n">
        <v>354437.197275767</v>
      </c>
      <c r="F53" s="0" t="n">
        <v>0</v>
      </c>
      <c r="G53" s="0" t="n">
        <v>13953.9086082319</v>
      </c>
      <c r="H53" s="0" t="n">
        <v>105373.48847299</v>
      </c>
      <c r="I53" s="0" t="n">
        <v>35537.1131286315</v>
      </c>
      <c r="J53" s="0" t="n">
        <v>12769.565624284</v>
      </c>
    </row>
    <row r="54" customFormat="false" ht="12.8" hidden="false" customHeight="false" outlineLevel="0" collapsed="false">
      <c r="A54" s="0" t="n">
        <v>101</v>
      </c>
      <c r="B54" s="0" t="n">
        <v>4869738.81614802</v>
      </c>
      <c r="C54" s="0" t="n">
        <v>2454421.5995649</v>
      </c>
      <c r="D54" s="0" t="n">
        <v>1044976.06784023</v>
      </c>
      <c r="E54" s="0" t="n">
        <v>347863.311267153</v>
      </c>
      <c r="F54" s="0" t="n">
        <v>829706.039034506</v>
      </c>
      <c r="G54" s="0" t="n">
        <v>11159.4433247981</v>
      </c>
      <c r="H54" s="0" t="n">
        <v>131602.294658922</v>
      </c>
      <c r="I54" s="0" t="n">
        <v>34221.3923140183</v>
      </c>
      <c r="J54" s="0" t="n">
        <v>17409.4523266846</v>
      </c>
    </row>
    <row r="55" customFormat="false" ht="12.8" hidden="false" customHeight="false" outlineLevel="0" collapsed="false">
      <c r="A55" s="0" t="n">
        <v>102</v>
      </c>
      <c r="B55" s="0" t="n">
        <v>4134735.63228467</v>
      </c>
      <c r="C55" s="0" t="n">
        <v>2492237.7769114</v>
      </c>
      <c r="D55" s="0" t="n">
        <v>1133206.42793775</v>
      </c>
      <c r="E55" s="0" t="n">
        <v>356772.512064432</v>
      </c>
      <c r="F55" s="0" t="n">
        <v>0</v>
      </c>
      <c r="G55" s="0" t="n">
        <v>12273.0446352103</v>
      </c>
      <c r="H55" s="0" t="n">
        <v>88933.8200509387</v>
      </c>
      <c r="I55" s="0" t="n">
        <v>43313.6957314769</v>
      </c>
      <c r="J55" s="0" t="n">
        <v>12644.1419356298</v>
      </c>
    </row>
    <row r="56" customFormat="false" ht="12.8" hidden="false" customHeight="false" outlineLevel="0" collapsed="false">
      <c r="A56" s="0" t="n">
        <v>103</v>
      </c>
      <c r="B56" s="0" t="n">
        <v>3998836.0594222</v>
      </c>
      <c r="C56" s="0" t="n">
        <v>2467209.91452722</v>
      </c>
      <c r="D56" s="0" t="n">
        <v>1033882.79942114</v>
      </c>
      <c r="E56" s="0" t="n">
        <v>349013.104307209</v>
      </c>
      <c r="F56" s="0" t="n">
        <v>0</v>
      </c>
      <c r="G56" s="0" t="n">
        <v>13176.4462441633</v>
      </c>
      <c r="H56" s="0" t="n">
        <v>87342.3425551473</v>
      </c>
      <c r="I56" s="0" t="n">
        <v>44751.7324459537</v>
      </c>
      <c r="J56" s="0" t="n">
        <v>11408.8242818245</v>
      </c>
    </row>
    <row r="57" customFormat="false" ht="12.8" hidden="false" customHeight="false" outlineLevel="0" collapsed="false">
      <c r="A57" s="0" t="n">
        <v>104</v>
      </c>
      <c r="B57" s="0" t="n">
        <v>4210118.45489725</v>
      </c>
      <c r="C57" s="0" t="n">
        <v>2532678.97027283</v>
      </c>
      <c r="D57" s="0" t="n">
        <v>1134115.00402456</v>
      </c>
      <c r="E57" s="0" t="n">
        <v>357562.719206181</v>
      </c>
      <c r="F57" s="0" t="n">
        <v>0</v>
      </c>
      <c r="G57" s="0" t="n">
        <v>8503.80906172852</v>
      </c>
      <c r="H57" s="0" t="n">
        <v>115623.31260843</v>
      </c>
      <c r="I57" s="0" t="n">
        <v>41912.2682866789</v>
      </c>
      <c r="J57" s="0" t="n">
        <v>16806.698747945</v>
      </c>
    </row>
    <row r="58" customFormat="false" ht="12.8" hidden="false" customHeight="false" outlineLevel="0" collapsed="false">
      <c r="A58" s="0" t="n">
        <v>105</v>
      </c>
      <c r="B58" s="0" t="n">
        <v>5004149.38890604</v>
      </c>
      <c r="C58" s="0" t="n">
        <v>2498622.84710206</v>
      </c>
      <c r="D58" s="0" t="n">
        <v>1103170.00532426</v>
      </c>
      <c r="E58" s="0" t="n">
        <v>348330.030458945</v>
      </c>
      <c r="F58" s="0" t="n">
        <v>850358.342760247</v>
      </c>
      <c r="G58" s="0" t="n">
        <v>13519.8240465004</v>
      </c>
      <c r="H58" s="0" t="n">
        <v>118999.949123526</v>
      </c>
      <c r="I58" s="0" t="n">
        <v>62265.3747160035</v>
      </c>
      <c r="J58" s="0" t="n">
        <v>15618.5996962567</v>
      </c>
    </row>
    <row r="59" customFormat="false" ht="12.8" hidden="false" customHeight="false" outlineLevel="0" collapsed="false">
      <c r="A59" s="0" t="n">
        <v>106</v>
      </c>
      <c r="B59" s="0" t="n">
        <v>4221231.63564705</v>
      </c>
      <c r="C59" s="0" t="n">
        <v>2580880.58006612</v>
      </c>
      <c r="D59" s="0" t="n">
        <v>1118045.20441255</v>
      </c>
      <c r="E59" s="0" t="n">
        <v>356854.142271821</v>
      </c>
      <c r="F59" s="0" t="n">
        <v>0</v>
      </c>
      <c r="G59" s="0" t="n">
        <v>13426.4413465359</v>
      </c>
      <c r="H59" s="0" t="n">
        <v>95485.7662070521</v>
      </c>
      <c r="I59" s="0" t="n">
        <v>41042.3259289758</v>
      </c>
      <c r="J59" s="0" t="n">
        <v>12673.5827364781</v>
      </c>
    </row>
    <row r="60" customFormat="false" ht="12.8" hidden="false" customHeight="false" outlineLevel="0" collapsed="false">
      <c r="A60" s="0" t="n">
        <v>107</v>
      </c>
      <c r="B60" s="0" t="n">
        <v>4109148.72032572</v>
      </c>
      <c r="C60" s="0" t="n">
        <v>2567475.14610932</v>
      </c>
      <c r="D60" s="0" t="n">
        <v>1018747.57874184</v>
      </c>
      <c r="E60" s="0" t="n">
        <v>352443.067506547</v>
      </c>
      <c r="F60" s="0" t="n">
        <v>0</v>
      </c>
      <c r="G60" s="0" t="n">
        <v>16426.9647986203</v>
      </c>
      <c r="H60" s="0" t="n">
        <v>91515.3104434114</v>
      </c>
      <c r="I60" s="0" t="n">
        <v>51719.5722119562</v>
      </c>
      <c r="J60" s="0" t="n">
        <v>12364.1194640896</v>
      </c>
    </row>
    <row r="61" customFormat="false" ht="12.8" hidden="false" customHeight="false" outlineLevel="0" collapsed="false">
      <c r="A61" s="0" t="n">
        <v>108</v>
      </c>
      <c r="B61" s="0" t="n">
        <v>4144004.6865296</v>
      </c>
      <c r="C61" s="0" t="n">
        <v>2629506.31800592</v>
      </c>
      <c r="D61" s="0" t="n">
        <v>1009244.53780054</v>
      </c>
      <c r="E61" s="0" t="n">
        <v>355252.981726051</v>
      </c>
      <c r="F61" s="0" t="n">
        <v>0</v>
      </c>
      <c r="G61" s="0" t="n">
        <v>12971.2522219519</v>
      </c>
      <c r="H61" s="0" t="n">
        <v>96081.6453242773</v>
      </c>
      <c r="I61" s="0" t="n">
        <v>30826.279561699</v>
      </c>
      <c r="J61" s="0" t="n">
        <v>12021.7212463478</v>
      </c>
    </row>
    <row r="62" customFormat="false" ht="12.8" hidden="false" customHeight="false" outlineLevel="0" collapsed="false">
      <c r="A62" s="0" t="n">
        <v>109</v>
      </c>
      <c r="B62" s="0" t="n">
        <v>4945065.54736613</v>
      </c>
      <c r="C62" s="0" t="n">
        <v>2602886.45002704</v>
      </c>
      <c r="D62" s="0" t="n">
        <v>984869.919539482</v>
      </c>
      <c r="E62" s="0" t="n">
        <v>347872.737556414</v>
      </c>
      <c r="F62" s="0" t="n">
        <v>839501.554687148</v>
      </c>
      <c r="G62" s="0" t="n">
        <v>12606.8034093277</v>
      </c>
      <c r="H62" s="0" t="n">
        <v>86414.4296734896</v>
      </c>
      <c r="I62" s="0" t="n">
        <v>64112.5898732213</v>
      </c>
      <c r="J62" s="0" t="n">
        <v>12252.8244905916</v>
      </c>
    </row>
    <row r="63" customFormat="false" ht="12.8" hidden="false" customHeight="false" outlineLevel="0" collapsed="false">
      <c r="A63" s="0" t="n">
        <v>110</v>
      </c>
      <c r="B63" s="0" t="n">
        <v>4165271.13524594</v>
      </c>
      <c r="C63" s="0" t="n">
        <v>2611336.26268225</v>
      </c>
      <c r="D63" s="0" t="n">
        <v>1011546.01096462</v>
      </c>
      <c r="E63" s="0" t="n">
        <v>356726.916787174</v>
      </c>
      <c r="F63" s="0" t="n">
        <v>0</v>
      </c>
      <c r="G63" s="0" t="n">
        <v>13535.3699503753</v>
      </c>
      <c r="H63" s="0" t="n">
        <v>111634.396374721</v>
      </c>
      <c r="I63" s="0" t="n">
        <v>51480.3059142088</v>
      </c>
      <c r="J63" s="0" t="n">
        <v>14800.4101400244</v>
      </c>
    </row>
    <row r="64" customFormat="false" ht="12.8" hidden="false" customHeight="false" outlineLevel="0" collapsed="false">
      <c r="A64" s="0" t="n">
        <v>111</v>
      </c>
      <c r="B64" s="0" t="n">
        <v>4028105.93401973</v>
      </c>
      <c r="C64" s="0" t="n">
        <v>2519301.76482159</v>
      </c>
      <c r="D64" s="0" t="n">
        <v>983505.697400374</v>
      </c>
      <c r="E64" s="0" t="n">
        <v>350332.506359781</v>
      </c>
      <c r="F64" s="0" t="n">
        <v>0</v>
      </c>
      <c r="G64" s="0" t="n">
        <v>9505.44264878119</v>
      </c>
      <c r="H64" s="0" t="n">
        <v>99339.6398888173</v>
      </c>
      <c r="I64" s="0" t="n">
        <v>57264.8496757715</v>
      </c>
      <c r="J64" s="0" t="n">
        <v>14047.4448038313</v>
      </c>
    </row>
    <row r="65" customFormat="false" ht="12.8" hidden="false" customHeight="false" outlineLevel="0" collapsed="false">
      <c r="A65" s="0" t="n">
        <v>112</v>
      </c>
      <c r="B65" s="0" t="n">
        <v>4140840.27309563</v>
      </c>
      <c r="C65" s="0" t="n">
        <v>2648047.23742953</v>
      </c>
      <c r="D65" s="0" t="n">
        <v>962916.574825858</v>
      </c>
      <c r="E65" s="0" t="n">
        <v>358125.953451283</v>
      </c>
      <c r="F65" s="0" t="n">
        <v>0</v>
      </c>
      <c r="G65" s="0" t="n">
        <v>11565.0749567937</v>
      </c>
      <c r="H65" s="0" t="n">
        <v>100676.571569495</v>
      </c>
      <c r="I65" s="0" t="n">
        <v>44208.1673062479</v>
      </c>
      <c r="J65" s="0" t="n">
        <v>15006.2215246051</v>
      </c>
    </row>
    <row r="66" customFormat="false" ht="12.8" hidden="false" customHeight="false" outlineLevel="0" collapsed="false">
      <c r="A66" s="0" t="n">
        <v>113</v>
      </c>
      <c r="B66" s="0" t="n">
        <v>4843097.93045174</v>
      </c>
      <c r="C66" s="0" t="n">
        <v>2503072.18786808</v>
      </c>
      <c r="D66" s="0" t="n">
        <v>981418.187981531</v>
      </c>
      <c r="E66" s="0" t="n">
        <v>354450.545572661</v>
      </c>
      <c r="F66" s="0" t="n">
        <v>817714.948118119</v>
      </c>
      <c r="G66" s="0" t="n">
        <v>11970.9502621639</v>
      </c>
      <c r="H66" s="0" t="n">
        <v>108049.471640668</v>
      </c>
      <c r="I66" s="0" t="n">
        <v>56836.5110077681</v>
      </c>
      <c r="J66" s="0" t="n">
        <v>14478.0637189666</v>
      </c>
    </row>
    <row r="67" customFormat="false" ht="12.8" hidden="false" customHeight="false" outlineLevel="0" collapsed="false">
      <c r="A67" s="0" t="n">
        <v>114</v>
      </c>
      <c r="B67" s="0" t="n">
        <v>4107563.36537044</v>
      </c>
      <c r="C67" s="0" t="n">
        <v>2579612.03642983</v>
      </c>
      <c r="D67" s="0" t="n">
        <v>1002227.794538</v>
      </c>
      <c r="E67" s="0" t="n">
        <v>357910.307208399</v>
      </c>
      <c r="F67" s="0" t="n">
        <v>0</v>
      </c>
      <c r="G67" s="0" t="n">
        <v>10314.6168729159</v>
      </c>
      <c r="H67" s="0" t="n">
        <v>94213.257585034</v>
      </c>
      <c r="I67" s="0" t="n">
        <v>45738.197326368</v>
      </c>
      <c r="J67" s="0" t="n">
        <v>14869.427030596</v>
      </c>
    </row>
    <row r="68" customFormat="false" ht="12.8" hidden="false" customHeight="false" outlineLevel="0" collapsed="false">
      <c r="A68" s="0" t="n">
        <v>115</v>
      </c>
      <c r="B68" s="0" t="n">
        <v>4007614.05172239</v>
      </c>
      <c r="C68" s="0" t="n">
        <v>2548251.46095029</v>
      </c>
      <c r="D68" s="0" t="n">
        <v>947816.892514632</v>
      </c>
      <c r="E68" s="0" t="n">
        <v>349510.122291292</v>
      </c>
      <c r="F68" s="0" t="n">
        <v>0</v>
      </c>
      <c r="G68" s="0" t="n">
        <v>11321.5859998313</v>
      </c>
      <c r="H68" s="0" t="n">
        <v>96904.3793575054</v>
      </c>
      <c r="I68" s="0" t="n">
        <v>45326.1688708301</v>
      </c>
      <c r="J68" s="0" t="n">
        <v>12484.5433421543</v>
      </c>
    </row>
    <row r="69" customFormat="false" ht="12.8" hidden="false" customHeight="false" outlineLevel="0" collapsed="false">
      <c r="A69" s="0" t="n">
        <v>116</v>
      </c>
      <c r="B69" s="0" t="n">
        <v>4119214.75505108</v>
      </c>
      <c r="C69" s="0" t="n">
        <v>2675086.01123511</v>
      </c>
      <c r="D69" s="0" t="n">
        <v>911474.83921553</v>
      </c>
      <c r="E69" s="0" t="n">
        <v>355852.458088209</v>
      </c>
      <c r="F69" s="0" t="n">
        <v>0</v>
      </c>
      <c r="G69" s="0" t="n">
        <v>13989.8467498908</v>
      </c>
      <c r="H69" s="0" t="n">
        <v>109515.80919227</v>
      </c>
      <c r="I69" s="0" t="n">
        <v>38938.7158855579</v>
      </c>
      <c r="J69" s="0" t="n">
        <v>14235.2473685975</v>
      </c>
    </row>
    <row r="70" customFormat="false" ht="12.8" hidden="false" customHeight="false" outlineLevel="0" collapsed="false">
      <c r="A70" s="0" t="n">
        <v>117</v>
      </c>
      <c r="B70" s="0" t="n">
        <v>4787055.56134851</v>
      </c>
      <c r="C70" s="0" t="n">
        <v>2534981.00207317</v>
      </c>
      <c r="D70" s="0" t="n">
        <v>930804.571761617</v>
      </c>
      <c r="E70" s="0" t="n">
        <v>347838.735446728</v>
      </c>
      <c r="F70" s="0" t="n">
        <v>806078.954810057</v>
      </c>
      <c r="G70" s="0" t="n">
        <v>12483.4474330119</v>
      </c>
      <c r="H70" s="0" t="n">
        <v>111946.514198737</v>
      </c>
      <c r="I70" s="0" t="n">
        <v>29281.7020192795</v>
      </c>
      <c r="J70" s="0" t="n">
        <v>14599.4779113014</v>
      </c>
    </row>
    <row r="71" customFormat="false" ht="12.8" hidden="false" customHeight="false" outlineLevel="0" collapsed="false">
      <c r="A71" s="0" t="n">
        <v>118</v>
      </c>
      <c r="B71" s="0" t="n">
        <v>4090491.92776397</v>
      </c>
      <c r="C71" s="0" t="n">
        <v>2594849.24136071</v>
      </c>
      <c r="D71" s="0" t="n">
        <v>951259.175048357</v>
      </c>
      <c r="E71" s="0" t="n">
        <v>354765.929991464</v>
      </c>
      <c r="F71" s="0" t="n">
        <v>0</v>
      </c>
      <c r="G71" s="0" t="n">
        <v>15464.4770640516</v>
      </c>
      <c r="H71" s="0" t="n">
        <v>127597.045694062</v>
      </c>
      <c r="I71" s="0" t="n">
        <v>28360.4888805503</v>
      </c>
      <c r="J71" s="0" t="n">
        <v>17085.2372387824</v>
      </c>
    </row>
    <row r="72" customFormat="false" ht="12.8" hidden="false" customHeight="false" outlineLevel="0" collapsed="false">
      <c r="A72" s="0" t="n">
        <v>119</v>
      </c>
      <c r="B72" s="0" t="n">
        <v>3956329.87241738</v>
      </c>
      <c r="C72" s="0" t="n">
        <v>2501570.86323674</v>
      </c>
      <c r="D72" s="0" t="n">
        <v>943709.976134775</v>
      </c>
      <c r="E72" s="0" t="n">
        <v>353563.662836541</v>
      </c>
      <c r="F72" s="0" t="n">
        <v>0</v>
      </c>
      <c r="G72" s="0" t="n">
        <v>12782.1294877641</v>
      </c>
      <c r="H72" s="0" t="n">
        <v>99770.9912475632</v>
      </c>
      <c r="I72" s="0" t="n">
        <v>33637.4005297943</v>
      </c>
      <c r="J72" s="0" t="n">
        <v>16019.2247633616</v>
      </c>
    </row>
    <row r="73" customFormat="false" ht="12.8" hidden="false" customHeight="false" outlineLevel="0" collapsed="false">
      <c r="A73" s="0" t="n">
        <v>120</v>
      </c>
      <c r="B73" s="0" t="n">
        <v>4023428.45096343</v>
      </c>
      <c r="C73" s="0" t="n">
        <v>2650978.01801505</v>
      </c>
      <c r="D73" s="0" t="n">
        <v>889258.414038953</v>
      </c>
      <c r="E73" s="0" t="n">
        <v>353908.292745824</v>
      </c>
      <c r="F73" s="0" t="n">
        <v>0</v>
      </c>
      <c r="G73" s="0" t="n">
        <v>12608.6246796063</v>
      </c>
      <c r="H73" s="0" t="n">
        <v>87137.5607406271</v>
      </c>
      <c r="I73" s="0" t="n">
        <v>26987.6882068484</v>
      </c>
      <c r="J73" s="0" t="n">
        <v>12901.9029011404</v>
      </c>
    </row>
    <row r="74" customFormat="false" ht="12.8" hidden="false" customHeight="false" outlineLevel="0" collapsed="false">
      <c r="A74" s="0" t="n">
        <v>121</v>
      </c>
      <c r="B74" s="0" t="n">
        <v>4768769.40418443</v>
      </c>
      <c r="C74" s="0" t="n">
        <v>2593243.84480853</v>
      </c>
      <c r="D74" s="0" t="n">
        <v>865250.945743082</v>
      </c>
      <c r="E74" s="0" t="n">
        <v>353511.763969143</v>
      </c>
      <c r="F74" s="0" t="n">
        <v>808593.771918731</v>
      </c>
      <c r="G74" s="0" t="n">
        <v>14041.7734065689</v>
      </c>
      <c r="H74" s="0" t="n">
        <v>91667.7433041773</v>
      </c>
      <c r="I74" s="0" t="n">
        <v>41102.226569628</v>
      </c>
      <c r="J74" s="0" t="n">
        <v>13377.7016329821</v>
      </c>
    </row>
    <row r="75" customFormat="false" ht="12.8" hidden="false" customHeight="false" outlineLevel="0" collapsed="false">
      <c r="A75" s="0" t="n">
        <v>122</v>
      </c>
      <c r="B75" s="0" t="n">
        <v>3976939.73367447</v>
      </c>
      <c r="C75" s="0" t="n">
        <v>2587528.48534158</v>
      </c>
      <c r="D75" s="0" t="n">
        <v>884456.793366556</v>
      </c>
      <c r="E75" s="0" t="n">
        <v>349101.142293955</v>
      </c>
      <c r="F75" s="0" t="n">
        <v>0</v>
      </c>
      <c r="G75" s="0" t="n">
        <v>14630.7828556527</v>
      </c>
      <c r="H75" s="0" t="n">
        <v>92989.5806381757</v>
      </c>
      <c r="I75" s="0" t="n">
        <v>39389.8148942713</v>
      </c>
      <c r="J75" s="0" t="n">
        <v>13726.9475964531</v>
      </c>
    </row>
    <row r="76" customFormat="false" ht="12.8" hidden="false" customHeight="false" outlineLevel="0" collapsed="false">
      <c r="A76" s="0" t="n">
        <v>123</v>
      </c>
      <c r="B76" s="0" t="n">
        <v>3939866.14118432</v>
      </c>
      <c r="C76" s="0" t="n">
        <v>2554773.86356978</v>
      </c>
      <c r="D76" s="0" t="n">
        <v>885161.932812291</v>
      </c>
      <c r="E76" s="0" t="n">
        <v>345398.215680192</v>
      </c>
      <c r="F76" s="0" t="n">
        <v>0</v>
      </c>
      <c r="G76" s="0" t="n">
        <v>15621.054176299</v>
      </c>
      <c r="H76" s="0" t="n">
        <v>91936.7158892312</v>
      </c>
      <c r="I76" s="0" t="n">
        <v>37443.2944391892</v>
      </c>
      <c r="J76" s="0" t="n">
        <v>13884.3296751939</v>
      </c>
    </row>
    <row r="77" customFormat="false" ht="12.8" hidden="false" customHeight="false" outlineLevel="0" collapsed="false">
      <c r="A77" s="0" t="n">
        <v>124</v>
      </c>
      <c r="B77" s="0" t="n">
        <v>4014678.16554309</v>
      </c>
      <c r="C77" s="0" t="n">
        <v>2557854.90946555</v>
      </c>
      <c r="D77" s="0" t="n">
        <v>925758.917328138</v>
      </c>
      <c r="E77" s="0" t="n">
        <v>349580.257781741</v>
      </c>
      <c r="F77" s="0" t="n">
        <v>0</v>
      </c>
      <c r="G77" s="0" t="n">
        <v>16603.3526025337</v>
      </c>
      <c r="H77" s="0" t="n">
        <v>116272.836663983</v>
      </c>
      <c r="I77" s="0" t="n">
        <v>33121.0105883124</v>
      </c>
      <c r="J77" s="0" t="n">
        <v>16866.9438371965</v>
      </c>
    </row>
    <row r="78" customFormat="false" ht="12.8" hidden="false" customHeight="false" outlineLevel="0" collapsed="false">
      <c r="A78" s="0" t="n">
        <v>125</v>
      </c>
      <c r="B78" s="0" t="n">
        <v>4787184.71062488</v>
      </c>
      <c r="C78" s="0" t="n">
        <v>2495442.60219967</v>
      </c>
      <c r="D78" s="0" t="n">
        <v>975856.109141743</v>
      </c>
      <c r="E78" s="0" t="n">
        <v>345248.009360779</v>
      </c>
      <c r="F78" s="0" t="n">
        <v>811835.470966835</v>
      </c>
      <c r="G78" s="0" t="n">
        <v>13548.7582302914</v>
      </c>
      <c r="H78" s="0" t="n">
        <v>99967.9394937433</v>
      </c>
      <c r="I78" s="0" t="n">
        <v>31806.7401862418</v>
      </c>
      <c r="J78" s="0" t="n">
        <v>13380.6861339196</v>
      </c>
    </row>
    <row r="79" customFormat="false" ht="12.8" hidden="false" customHeight="false" outlineLevel="0" collapsed="false">
      <c r="A79" s="0" t="n">
        <v>126</v>
      </c>
      <c r="B79" s="0" t="n">
        <v>4013811.05652465</v>
      </c>
      <c r="C79" s="0" t="n">
        <v>2592748.39084495</v>
      </c>
      <c r="D79" s="0" t="n">
        <v>896659.770144088</v>
      </c>
      <c r="E79" s="0" t="n">
        <v>348505.200536544</v>
      </c>
      <c r="F79" s="0" t="n">
        <v>0</v>
      </c>
      <c r="G79" s="0" t="n">
        <v>15909.5251877472</v>
      </c>
      <c r="H79" s="0" t="n">
        <v>112791.828741482</v>
      </c>
      <c r="I79" s="0" t="n">
        <v>35669.1007108605</v>
      </c>
      <c r="J79" s="0" t="n">
        <v>13102.1800926755</v>
      </c>
    </row>
    <row r="80" customFormat="false" ht="12.8" hidden="false" customHeight="false" outlineLevel="0" collapsed="false">
      <c r="A80" s="0" t="n">
        <v>127</v>
      </c>
      <c r="B80" s="0" t="n">
        <v>3928555.71661045</v>
      </c>
      <c r="C80" s="0" t="n">
        <v>2512140.7151384</v>
      </c>
      <c r="D80" s="0" t="n">
        <v>901932.88827638</v>
      </c>
      <c r="E80" s="0" t="n">
        <v>340461.42833282</v>
      </c>
      <c r="F80" s="0" t="n">
        <v>0</v>
      </c>
      <c r="G80" s="0" t="n">
        <v>15819.7751655704</v>
      </c>
      <c r="H80" s="0" t="n">
        <v>118460.955947916</v>
      </c>
      <c r="I80" s="0" t="n">
        <v>27462.5497330738</v>
      </c>
      <c r="J80" s="0" t="n">
        <v>16313.0692446204</v>
      </c>
    </row>
    <row r="81" customFormat="false" ht="12.8" hidden="false" customHeight="false" outlineLevel="0" collapsed="false">
      <c r="A81" s="0" t="n">
        <v>128</v>
      </c>
      <c r="B81" s="0" t="n">
        <v>3987634.29607355</v>
      </c>
      <c r="C81" s="0" t="n">
        <v>2584456.52103445</v>
      </c>
      <c r="D81" s="0" t="n">
        <v>893097.593235918</v>
      </c>
      <c r="E81" s="0" t="n">
        <v>347174.523446638</v>
      </c>
      <c r="F81" s="0" t="n">
        <v>0</v>
      </c>
      <c r="G81" s="0" t="n">
        <v>12277.0846151725</v>
      </c>
      <c r="H81" s="0" t="n">
        <v>106456.447416057</v>
      </c>
      <c r="I81" s="0" t="n">
        <v>34951.5643280697</v>
      </c>
      <c r="J81" s="0" t="n">
        <v>15343.6009910853</v>
      </c>
    </row>
    <row r="82" customFormat="false" ht="12.8" hidden="false" customHeight="false" outlineLevel="0" collapsed="false">
      <c r="A82" s="0" t="n">
        <v>129</v>
      </c>
      <c r="B82" s="0" t="n">
        <v>4732474.29732565</v>
      </c>
      <c r="C82" s="0" t="n">
        <v>2467689.60638501</v>
      </c>
      <c r="D82" s="0" t="n">
        <v>988491.580332089</v>
      </c>
      <c r="E82" s="0" t="n">
        <v>340486.77549088</v>
      </c>
      <c r="F82" s="0" t="n">
        <v>794328.533427563</v>
      </c>
      <c r="G82" s="0" t="n">
        <v>8064.4524892796</v>
      </c>
      <c r="H82" s="0" t="n">
        <v>97250.9818689162</v>
      </c>
      <c r="I82" s="0" t="n">
        <v>29615.3470866118</v>
      </c>
      <c r="J82" s="0" t="n">
        <v>14605.3513985614</v>
      </c>
    </row>
    <row r="83" customFormat="false" ht="12.8" hidden="false" customHeight="false" outlineLevel="0" collapsed="false">
      <c r="A83" s="0" t="n">
        <v>130</v>
      </c>
      <c r="B83" s="0" t="n">
        <v>4034328.30461078</v>
      </c>
      <c r="C83" s="0" t="n">
        <v>2582010.11168907</v>
      </c>
      <c r="D83" s="0" t="n">
        <v>939692.950637377</v>
      </c>
      <c r="E83" s="0" t="n">
        <v>345845.837478684</v>
      </c>
      <c r="F83" s="0" t="n">
        <v>0</v>
      </c>
      <c r="G83" s="0" t="n">
        <v>12093.3204399231</v>
      </c>
      <c r="H83" s="0" t="n">
        <v>112298.592514296</v>
      </c>
      <c r="I83" s="0" t="n">
        <v>34930.6386387369</v>
      </c>
      <c r="J83" s="0" t="n">
        <v>15013.8970502872</v>
      </c>
    </row>
    <row r="84" customFormat="false" ht="12.8" hidden="false" customHeight="false" outlineLevel="0" collapsed="false">
      <c r="A84" s="0" t="n">
        <v>131</v>
      </c>
      <c r="B84" s="0" t="n">
        <v>3961425.90169167</v>
      </c>
      <c r="C84" s="0" t="n">
        <v>2589905.57566874</v>
      </c>
      <c r="D84" s="0" t="n">
        <v>876457.860788667</v>
      </c>
      <c r="E84" s="0" t="n">
        <v>339501.242767714</v>
      </c>
      <c r="F84" s="0" t="n">
        <v>0</v>
      </c>
      <c r="G84" s="0" t="n">
        <v>12068.8104027191</v>
      </c>
      <c r="H84" s="0" t="n">
        <v>99671.691170707</v>
      </c>
      <c r="I84" s="0" t="n">
        <v>34949.158112836</v>
      </c>
      <c r="J84" s="0" t="n">
        <v>13773.4195274468</v>
      </c>
    </row>
    <row r="85" customFormat="false" ht="12.8" hidden="false" customHeight="false" outlineLevel="0" collapsed="false">
      <c r="A85" s="0" t="n">
        <v>132</v>
      </c>
      <c r="B85" s="0" t="n">
        <v>4015756.21133671</v>
      </c>
      <c r="C85" s="0" t="n">
        <v>2532967.36244537</v>
      </c>
      <c r="D85" s="0" t="n">
        <v>986913.796598265</v>
      </c>
      <c r="E85" s="0" t="n">
        <v>341233.383229654</v>
      </c>
      <c r="F85" s="0" t="n">
        <v>0</v>
      </c>
      <c r="G85" s="0" t="n">
        <v>14391.5074206151</v>
      </c>
      <c r="H85" s="0" t="n">
        <v>70732.2503178172</v>
      </c>
      <c r="I85" s="0" t="n">
        <v>53654.2275372943</v>
      </c>
      <c r="J85" s="0" t="n">
        <v>11725.2815285096</v>
      </c>
    </row>
    <row r="86" customFormat="false" ht="12.8" hidden="false" customHeight="false" outlineLevel="0" collapsed="false">
      <c r="A86" s="0" t="n">
        <v>133</v>
      </c>
      <c r="B86" s="0" t="n">
        <v>4725924.63922025</v>
      </c>
      <c r="C86" s="0" t="n">
        <v>2561376.80366637</v>
      </c>
      <c r="D86" s="0" t="n">
        <v>877004.166747313</v>
      </c>
      <c r="E86" s="0" t="n">
        <v>339630.085610306</v>
      </c>
      <c r="F86" s="0" t="n">
        <v>808573.33678024</v>
      </c>
      <c r="G86" s="0" t="n">
        <v>10659.3843276008</v>
      </c>
      <c r="H86" s="0" t="n">
        <v>90044.3690710036</v>
      </c>
      <c r="I86" s="0" t="n">
        <v>24390.8703559511</v>
      </c>
      <c r="J86" s="0" t="n">
        <v>14060.0497034305</v>
      </c>
    </row>
    <row r="87" customFormat="false" ht="12.8" hidden="false" customHeight="false" outlineLevel="0" collapsed="false">
      <c r="A87" s="0" t="n">
        <v>134</v>
      </c>
      <c r="B87" s="0" t="n">
        <v>4000862.13685308</v>
      </c>
      <c r="C87" s="0" t="n">
        <v>2611759.47770269</v>
      </c>
      <c r="D87" s="0" t="n">
        <v>901787.524649683</v>
      </c>
      <c r="E87" s="0" t="n">
        <v>340236.522619261</v>
      </c>
      <c r="F87" s="0" t="n">
        <v>0</v>
      </c>
      <c r="G87" s="0" t="n">
        <v>14018.9315626434</v>
      </c>
      <c r="H87" s="0" t="n">
        <v>84561.5437992609</v>
      </c>
      <c r="I87" s="0" t="n">
        <v>31515.7227318047</v>
      </c>
      <c r="J87" s="0" t="n">
        <v>11533.5789193626</v>
      </c>
    </row>
    <row r="88" customFormat="false" ht="12.8" hidden="false" customHeight="false" outlineLevel="0" collapsed="false">
      <c r="A88" s="0" t="n">
        <v>135</v>
      </c>
      <c r="B88" s="0" t="n">
        <v>3912126.97498903</v>
      </c>
      <c r="C88" s="0" t="n">
        <v>2525178.05685344</v>
      </c>
      <c r="D88" s="0" t="n">
        <v>880705.903138864</v>
      </c>
      <c r="E88" s="0" t="n">
        <v>336813.150098441</v>
      </c>
      <c r="F88" s="0" t="n">
        <v>0</v>
      </c>
      <c r="G88" s="0" t="n">
        <v>20206.9918062397</v>
      </c>
      <c r="H88" s="0" t="n">
        <v>101319.573440625</v>
      </c>
      <c r="I88" s="0" t="n">
        <v>28769.6626938568</v>
      </c>
      <c r="J88" s="0" t="n">
        <v>15910.7269927245</v>
      </c>
    </row>
    <row r="89" customFormat="false" ht="12.8" hidden="false" customHeight="false" outlineLevel="0" collapsed="false">
      <c r="A89" s="0" t="n">
        <v>136</v>
      </c>
      <c r="B89" s="0" t="n">
        <v>3938078.67342198</v>
      </c>
      <c r="C89" s="0" t="n">
        <v>2608526.33862377</v>
      </c>
      <c r="D89" s="0" t="n">
        <v>856312.254079153</v>
      </c>
      <c r="E89" s="0" t="n">
        <v>339973.899702994</v>
      </c>
      <c r="F89" s="0" t="n">
        <v>0</v>
      </c>
      <c r="G89" s="0" t="n">
        <v>9498.8488461527</v>
      </c>
      <c r="H89" s="0" t="n">
        <v>87245.1673715934</v>
      </c>
      <c r="I89" s="0" t="n">
        <v>24576.8859550516</v>
      </c>
      <c r="J89" s="0" t="n">
        <v>14149.614772433</v>
      </c>
    </row>
    <row r="90" customFormat="false" ht="12.8" hidden="false" customHeight="false" outlineLevel="0" collapsed="false">
      <c r="A90" s="0" t="n">
        <v>137</v>
      </c>
      <c r="B90" s="0" t="n">
        <v>4667490.70583749</v>
      </c>
      <c r="C90" s="0" t="n">
        <v>2567788.45522452</v>
      </c>
      <c r="D90" s="0" t="n">
        <v>832337.999145771</v>
      </c>
      <c r="E90" s="0" t="n">
        <v>339215.713088253</v>
      </c>
      <c r="F90" s="0" t="n">
        <v>803845.854466745</v>
      </c>
      <c r="G90" s="0" t="n">
        <v>14044.8094913156</v>
      </c>
      <c r="H90" s="0" t="n">
        <v>84417.2234654905</v>
      </c>
      <c r="I90" s="0" t="n">
        <v>27987.9630347715</v>
      </c>
      <c r="J90" s="0" t="n">
        <v>12778.9223198324</v>
      </c>
    </row>
    <row r="91" customFormat="false" ht="12.8" hidden="false" customHeight="false" outlineLevel="0" collapsed="false">
      <c r="A91" s="0" t="n">
        <v>138</v>
      </c>
      <c r="B91" s="0" t="n">
        <v>3976153.72042845</v>
      </c>
      <c r="C91" s="0" t="n">
        <v>2685913.7819966</v>
      </c>
      <c r="D91" s="0" t="n">
        <v>784047.830718506</v>
      </c>
      <c r="E91" s="0" t="n">
        <v>339329.142149737</v>
      </c>
      <c r="F91" s="0" t="n">
        <v>0</v>
      </c>
      <c r="G91" s="0" t="n">
        <v>12892.9373818448</v>
      </c>
      <c r="H91" s="0" t="n">
        <v>111919.541547903</v>
      </c>
      <c r="I91" s="0" t="n">
        <v>31234.0276736401</v>
      </c>
      <c r="J91" s="0" t="n">
        <v>13908.5814397165</v>
      </c>
    </row>
    <row r="92" customFormat="false" ht="12.8" hidden="false" customHeight="false" outlineLevel="0" collapsed="false">
      <c r="A92" s="0" t="n">
        <v>139</v>
      </c>
      <c r="B92" s="0" t="n">
        <v>3879095.70723439</v>
      </c>
      <c r="C92" s="0" t="n">
        <v>2569316.06073064</v>
      </c>
      <c r="D92" s="0" t="n">
        <v>831241.006578822</v>
      </c>
      <c r="E92" s="0" t="n">
        <v>333364.250792914</v>
      </c>
      <c r="F92" s="0" t="n">
        <v>0</v>
      </c>
      <c r="G92" s="0" t="n">
        <v>13435.4650325255</v>
      </c>
      <c r="H92" s="0" t="n">
        <v>107299.834293166</v>
      </c>
      <c r="I92" s="0" t="n">
        <v>28274.1463002603</v>
      </c>
      <c r="J92" s="0" t="n">
        <v>15405.9038775517</v>
      </c>
    </row>
    <row r="93" customFormat="false" ht="12.8" hidden="false" customHeight="false" outlineLevel="0" collapsed="false">
      <c r="A93" s="0" t="n">
        <v>140</v>
      </c>
      <c r="B93" s="0" t="n">
        <v>3953349.75293887</v>
      </c>
      <c r="C93" s="0" t="n">
        <v>2567192.36274878</v>
      </c>
      <c r="D93" s="0" t="n">
        <v>880423.618434154</v>
      </c>
      <c r="E93" s="0" t="n">
        <v>343492.973769427</v>
      </c>
      <c r="F93" s="0" t="n">
        <v>0</v>
      </c>
      <c r="G93" s="0" t="n">
        <v>15378.6019806615</v>
      </c>
      <c r="H93" s="0" t="n">
        <v>112617.736363097</v>
      </c>
      <c r="I93" s="0" t="n">
        <v>24155.2381386581</v>
      </c>
      <c r="J93" s="0" t="n">
        <v>15703.9742854467</v>
      </c>
    </row>
    <row r="94" customFormat="false" ht="12.8" hidden="false" customHeight="false" outlineLevel="0" collapsed="false">
      <c r="A94" s="0" t="n">
        <v>141</v>
      </c>
      <c r="B94" s="0" t="n">
        <v>4591925.80350217</v>
      </c>
      <c r="C94" s="0" t="n">
        <v>2493408.00487018</v>
      </c>
      <c r="D94" s="0" t="n">
        <v>826942.347806588</v>
      </c>
      <c r="E94" s="0" t="n">
        <v>339323.880988128</v>
      </c>
      <c r="F94" s="0" t="n">
        <v>797822.892551568</v>
      </c>
      <c r="G94" s="0" t="n">
        <v>14989.9253889518</v>
      </c>
      <c r="H94" s="0" t="n">
        <v>100443.682345621</v>
      </c>
      <c r="I94" s="0" t="n">
        <v>22543.9272219978</v>
      </c>
      <c r="J94" s="0" t="n">
        <v>15945.7096883422</v>
      </c>
    </row>
    <row r="95" customFormat="false" ht="12.8" hidden="false" customHeight="false" outlineLevel="0" collapsed="false">
      <c r="A95" s="0" t="n">
        <v>142</v>
      </c>
      <c r="B95" s="0" t="n">
        <v>3874567.58946899</v>
      </c>
      <c r="C95" s="0" t="n">
        <v>2574757.08708581</v>
      </c>
      <c r="D95" s="0" t="n">
        <v>806179.113687284</v>
      </c>
      <c r="E95" s="0" t="n">
        <v>342956.970745697</v>
      </c>
      <c r="F95" s="0" t="n">
        <v>0</v>
      </c>
      <c r="G95" s="0" t="n">
        <v>14927.6298845773</v>
      </c>
      <c r="H95" s="0" t="n">
        <v>101281.674302408</v>
      </c>
      <c r="I95" s="0" t="n">
        <v>26081.3880412654</v>
      </c>
      <c r="J95" s="0" t="n">
        <v>15091.3245370999</v>
      </c>
    </row>
    <row r="96" customFormat="false" ht="12.8" hidden="false" customHeight="false" outlineLevel="0" collapsed="false">
      <c r="A96" s="0" t="n">
        <v>143</v>
      </c>
      <c r="B96" s="0" t="n">
        <v>3826990.716195</v>
      </c>
      <c r="C96" s="0" t="n">
        <v>2521492.71848981</v>
      </c>
      <c r="D96" s="0" t="n">
        <v>810843.194620417</v>
      </c>
      <c r="E96" s="0" t="n">
        <v>339931.056488584</v>
      </c>
      <c r="F96" s="0" t="n">
        <v>0</v>
      </c>
      <c r="G96" s="0" t="n">
        <v>15791.9865396121</v>
      </c>
      <c r="H96" s="0" t="n">
        <v>114966.59877175</v>
      </c>
      <c r="I96" s="0" t="n">
        <v>22879.3390934436</v>
      </c>
      <c r="J96" s="0" t="n">
        <v>16306.9397392511</v>
      </c>
    </row>
    <row r="97" customFormat="false" ht="12.8" hidden="false" customHeight="false" outlineLevel="0" collapsed="false">
      <c r="A97" s="0" t="n">
        <v>144</v>
      </c>
      <c r="B97" s="0" t="n">
        <v>3847665.59431234</v>
      </c>
      <c r="C97" s="0" t="n">
        <v>2528488.35129894</v>
      </c>
      <c r="D97" s="0" t="n">
        <v>840550.035445546</v>
      </c>
      <c r="E97" s="0" t="n">
        <v>344124.839767366</v>
      </c>
      <c r="F97" s="0" t="n">
        <v>0</v>
      </c>
      <c r="G97" s="0" t="n">
        <v>12278.9479892284</v>
      </c>
      <c r="H97" s="0" t="n">
        <v>101171.828236622</v>
      </c>
      <c r="I97" s="0" t="n">
        <v>28040.8019234752</v>
      </c>
      <c r="J97" s="0" t="n">
        <v>15369.7071928779</v>
      </c>
    </row>
    <row r="98" customFormat="false" ht="12.8" hidden="false" customHeight="false" outlineLevel="0" collapsed="false">
      <c r="A98" s="0" t="n">
        <v>145</v>
      </c>
      <c r="B98" s="0" t="n">
        <v>4586852.02715312</v>
      </c>
      <c r="C98" s="0" t="n">
        <v>2565699.16130593</v>
      </c>
      <c r="D98" s="0" t="n">
        <v>740859.160425037</v>
      </c>
      <c r="E98" s="0" t="n">
        <v>340198.272597786</v>
      </c>
      <c r="F98" s="0" t="n">
        <v>802767.118798656</v>
      </c>
      <c r="G98" s="0" t="n">
        <v>15345.9345020946</v>
      </c>
      <c r="H98" s="0" t="n">
        <v>102072.915881724</v>
      </c>
      <c r="I98" s="0" t="n">
        <v>33267.8771755635</v>
      </c>
      <c r="J98" s="0" t="n">
        <v>13819.1745841797</v>
      </c>
    </row>
    <row r="99" customFormat="false" ht="12.8" hidden="false" customHeight="false" outlineLevel="0" collapsed="false">
      <c r="A99" s="0" t="n">
        <v>146</v>
      </c>
      <c r="B99" s="0" t="n">
        <v>3886535.85064217</v>
      </c>
      <c r="C99" s="0" t="n">
        <v>2652423.62724581</v>
      </c>
      <c r="D99" s="0" t="n">
        <v>743513.916896935</v>
      </c>
      <c r="E99" s="0" t="n">
        <v>348178.682537386</v>
      </c>
      <c r="F99" s="0" t="n">
        <v>0</v>
      </c>
      <c r="G99" s="0" t="n">
        <v>15961.0713024043</v>
      </c>
      <c r="H99" s="0" t="n">
        <v>99537.2549745981</v>
      </c>
      <c r="I99" s="0" t="n">
        <v>30035.1307340273</v>
      </c>
      <c r="J99" s="0" t="n">
        <v>15276.4096663747</v>
      </c>
    </row>
    <row r="100" customFormat="false" ht="12.8" hidden="false" customHeight="false" outlineLevel="0" collapsed="false">
      <c r="A100" s="0" t="n">
        <v>147</v>
      </c>
      <c r="B100" s="0" t="n">
        <v>3785975.29228419</v>
      </c>
      <c r="C100" s="0" t="n">
        <v>2504162.07832373</v>
      </c>
      <c r="D100" s="0" t="n">
        <v>789697.12902171</v>
      </c>
      <c r="E100" s="0" t="n">
        <v>341239.824272229</v>
      </c>
      <c r="F100" s="0" t="n">
        <v>0</v>
      </c>
      <c r="G100" s="0" t="n">
        <v>19463.3091594511</v>
      </c>
      <c r="H100" s="0" t="n">
        <v>108501.928588759</v>
      </c>
      <c r="I100" s="0" t="n">
        <v>21394.5391127164</v>
      </c>
      <c r="J100" s="0" t="n">
        <v>17360.6128722938</v>
      </c>
    </row>
    <row r="101" customFormat="false" ht="12.8" hidden="false" customHeight="false" outlineLevel="0" collapsed="false">
      <c r="A101" s="0" t="n">
        <v>148</v>
      </c>
      <c r="B101" s="0" t="n">
        <v>3854298.6738468</v>
      </c>
      <c r="C101" s="0" t="n">
        <v>2517231.16848964</v>
      </c>
      <c r="D101" s="0" t="n">
        <v>857947.521015659</v>
      </c>
      <c r="E101" s="0" t="n">
        <v>344505.191081308</v>
      </c>
      <c r="F101" s="0" t="n">
        <v>0</v>
      </c>
      <c r="G101" s="0" t="n">
        <v>13486.4195193527</v>
      </c>
      <c r="H101" s="0" t="n">
        <v>103013.050996818</v>
      </c>
      <c r="I101" s="0" t="n">
        <v>21092.5787551114</v>
      </c>
      <c r="J101" s="0" t="n">
        <v>15611.3500112181</v>
      </c>
    </row>
    <row r="102" customFormat="false" ht="12.8" hidden="false" customHeight="false" outlineLevel="0" collapsed="false">
      <c r="A102" s="0" t="n">
        <v>149</v>
      </c>
      <c r="B102" s="0" t="n">
        <v>4552247.45964883</v>
      </c>
      <c r="C102" s="0" t="n">
        <v>2520079.4528746</v>
      </c>
      <c r="D102" s="0" t="n">
        <v>767556.557515343</v>
      </c>
      <c r="E102" s="0" t="n">
        <v>337763.993224585</v>
      </c>
      <c r="F102" s="0" t="n">
        <v>801339.754624826</v>
      </c>
      <c r="G102" s="0" t="n">
        <v>9284.90471597956</v>
      </c>
      <c r="H102" s="0" t="n">
        <v>92695.7498024821</v>
      </c>
      <c r="I102" s="0" t="n">
        <v>26125.0307219705</v>
      </c>
      <c r="J102" s="0" t="n">
        <v>14508.2207742336</v>
      </c>
    </row>
    <row r="103" customFormat="false" ht="12.8" hidden="false" customHeight="false" outlineLevel="0" collapsed="false">
      <c r="A103" s="0" t="n">
        <v>150</v>
      </c>
      <c r="B103" s="0" t="n">
        <v>3815885.24947214</v>
      </c>
      <c r="C103" s="0" t="n">
        <v>2496780.43044144</v>
      </c>
      <c r="D103" s="0" t="n">
        <v>833324.489762198</v>
      </c>
      <c r="E103" s="0" t="n">
        <v>341886.988566758</v>
      </c>
      <c r="F103" s="0" t="n">
        <v>0</v>
      </c>
      <c r="G103" s="0" t="n">
        <v>13049.5565476127</v>
      </c>
      <c r="H103" s="0" t="n">
        <v>105185.828420842</v>
      </c>
      <c r="I103" s="0" t="n">
        <v>30585.5388613044</v>
      </c>
      <c r="J103" s="0" t="n">
        <v>16739.8817306983</v>
      </c>
    </row>
    <row r="104" customFormat="false" ht="12.8" hidden="false" customHeight="false" outlineLevel="0" collapsed="false">
      <c r="A104" s="0" t="n">
        <v>151</v>
      </c>
      <c r="B104" s="0" t="n">
        <v>3749940.77305766</v>
      </c>
      <c r="C104" s="0" t="n">
        <v>2491292.41091805</v>
      </c>
      <c r="D104" s="0" t="n">
        <v>786116.221442454</v>
      </c>
      <c r="E104" s="0" t="n">
        <v>333464.930240388</v>
      </c>
      <c r="F104" s="0" t="n">
        <v>0</v>
      </c>
      <c r="G104" s="0" t="n">
        <v>14553.7781873675</v>
      </c>
      <c r="H104" s="0" t="n">
        <v>92633.5200951928</v>
      </c>
      <c r="I104" s="0" t="n">
        <v>25377.5483929819</v>
      </c>
      <c r="J104" s="0" t="n">
        <v>15168.2843725352</v>
      </c>
    </row>
    <row r="105" customFormat="false" ht="12.8" hidden="false" customHeight="false" outlineLevel="0" collapsed="false">
      <c r="A105" s="0" t="n">
        <v>152</v>
      </c>
      <c r="B105" s="0" t="n">
        <v>3795339.37972004</v>
      </c>
      <c r="C105" s="0" t="n">
        <v>2511497.0668308</v>
      </c>
      <c r="D105" s="0" t="n">
        <v>799178.363441507</v>
      </c>
      <c r="E105" s="0" t="n">
        <v>339436.315837885</v>
      </c>
      <c r="F105" s="0" t="n">
        <v>0</v>
      </c>
      <c r="G105" s="0" t="n">
        <v>16772.0031485082</v>
      </c>
      <c r="H105" s="0" t="n">
        <v>101881.233046273</v>
      </c>
      <c r="I105" s="0" t="n">
        <v>30910.4255046737</v>
      </c>
      <c r="J105" s="0" t="n">
        <v>15527.8089162715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3033874.2098396</v>
      </c>
      <c r="C23" s="0" t="n">
        <v>1731553.35302299</v>
      </c>
      <c r="D23" s="0" t="n">
        <v>898327.975286224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3002572.51011895</v>
      </c>
      <c r="C24" s="0" t="n">
        <v>1689129.89622677</v>
      </c>
      <c r="D24" s="0" t="n">
        <v>917442.406649031</v>
      </c>
      <c r="E24" s="0" t="n">
        <v>299738.652839191</v>
      </c>
      <c r="F24" s="0" t="n">
        <v>0</v>
      </c>
      <c r="G24" s="0" t="n">
        <v>8752.27847535863</v>
      </c>
      <c r="H24" s="0" t="n">
        <v>45909.1441089369</v>
      </c>
      <c r="I24" s="0" t="n">
        <v>35847.5059594999</v>
      </c>
      <c r="J24" s="0" t="n">
        <v>5685.48417361791</v>
      </c>
    </row>
    <row r="25" customFormat="false" ht="12.8" hidden="false" customHeight="false" outlineLevel="0" collapsed="false">
      <c r="A25" s="0" t="n">
        <v>72</v>
      </c>
      <c r="B25" s="0" t="n">
        <v>3002545.27060625</v>
      </c>
      <c r="C25" s="0" t="n">
        <v>1685032.72741081</v>
      </c>
      <c r="D25" s="0" t="n">
        <v>930088.478548925</v>
      </c>
      <c r="E25" s="0" t="n">
        <v>296093.146273738</v>
      </c>
      <c r="F25" s="0" t="n">
        <v>0</v>
      </c>
      <c r="G25" s="0" t="n">
        <v>6952.07259666622</v>
      </c>
      <c r="H25" s="0" t="n">
        <v>53983.3964354045</v>
      </c>
      <c r="I25" s="0" t="n">
        <v>23281.6270645542</v>
      </c>
      <c r="J25" s="0" t="n">
        <v>7066.96650274675</v>
      </c>
    </row>
    <row r="26" customFormat="false" ht="12.8" hidden="false" customHeight="false" outlineLevel="0" collapsed="false">
      <c r="A26" s="0" t="n">
        <v>73</v>
      </c>
      <c r="B26" s="0" t="n">
        <v>3761884.46865262</v>
      </c>
      <c r="C26" s="0" t="n">
        <v>1729457.13512749</v>
      </c>
      <c r="D26" s="0" t="n">
        <v>953683.698676611</v>
      </c>
      <c r="E26" s="0" t="n">
        <v>302004.380165295</v>
      </c>
      <c r="F26" s="0" t="n">
        <v>666253.462955551</v>
      </c>
      <c r="G26" s="0" t="n">
        <v>7459.45143090709</v>
      </c>
      <c r="H26" s="0" t="n">
        <v>68574.6102879772</v>
      </c>
      <c r="I26" s="0" t="n">
        <v>26459.1205166119</v>
      </c>
      <c r="J26" s="0" t="n">
        <v>8557.09111297698</v>
      </c>
    </row>
    <row r="27" customFormat="false" ht="12.8" hidden="false" customHeight="false" outlineLevel="0" collapsed="false">
      <c r="A27" s="0" t="n">
        <v>74</v>
      </c>
      <c r="B27" s="0" t="n">
        <v>3150495.33052284</v>
      </c>
      <c r="C27" s="0" t="n">
        <v>1786820.17641364</v>
      </c>
      <c r="D27" s="0" t="n">
        <v>947903.842939697</v>
      </c>
      <c r="E27" s="0" t="n">
        <v>301594.934914827</v>
      </c>
      <c r="F27" s="0" t="n">
        <v>0</v>
      </c>
      <c r="G27" s="0" t="n">
        <v>6754.26342495575</v>
      </c>
      <c r="H27" s="0" t="n">
        <v>57304.7070866415</v>
      </c>
      <c r="I27" s="0" t="n">
        <v>43629.9441828654</v>
      </c>
      <c r="J27" s="0" t="n">
        <v>5971.42156083211</v>
      </c>
    </row>
    <row r="28" customFormat="false" ht="12.8" hidden="false" customHeight="false" outlineLevel="0" collapsed="false">
      <c r="A28" s="0" t="n">
        <v>75</v>
      </c>
      <c r="B28" s="0" t="n">
        <v>2817776.87513322</v>
      </c>
      <c r="C28" s="0" t="n">
        <v>1516253.95367778</v>
      </c>
      <c r="D28" s="0" t="n">
        <v>933867.256464534</v>
      </c>
      <c r="E28" s="0" t="n">
        <v>276896.246731071</v>
      </c>
      <c r="F28" s="0" t="n">
        <v>0</v>
      </c>
      <c r="G28" s="0" t="n">
        <v>8055.15293022554</v>
      </c>
      <c r="H28" s="0" t="n">
        <v>48653.3145704399</v>
      </c>
      <c r="I28" s="0" t="n">
        <v>27122.5518983663</v>
      </c>
      <c r="J28" s="0" t="n">
        <v>6863.76111045929</v>
      </c>
    </row>
    <row r="29" customFormat="false" ht="12.8" hidden="false" customHeight="false" outlineLevel="0" collapsed="false">
      <c r="A29" s="0" t="n">
        <v>76</v>
      </c>
      <c r="B29" s="0" t="n">
        <v>3413966.8684463</v>
      </c>
      <c r="C29" s="0" t="n">
        <v>1874562.25581804</v>
      </c>
      <c r="D29" s="0" t="n">
        <v>1094237.66493077</v>
      </c>
      <c r="E29" s="0" t="n">
        <v>321871.749199489</v>
      </c>
      <c r="F29" s="0" t="n">
        <v>0</v>
      </c>
      <c r="G29" s="0" t="n">
        <v>7722.01817035788</v>
      </c>
      <c r="H29" s="0" t="n">
        <v>75720.8293425001</v>
      </c>
      <c r="I29" s="0" t="n">
        <v>30651.2421957633</v>
      </c>
      <c r="J29" s="0" t="n">
        <v>8531.27416397614</v>
      </c>
    </row>
    <row r="30" customFormat="false" ht="12.8" hidden="false" customHeight="false" outlineLevel="0" collapsed="false">
      <c r="A30" s="0" t="n">
        <v>77</v>
      </c>
      <c r="B30" s="0" t="n">
        <v>3791379.92867821</v>
      </c>
      <c r="C30" s="0" t="n">
        <v>1643278.47917641</v>
      </c>
      <c r="D30" s="0" t="n">
        <v>1060327.34826746</v>
      </c>
      <c r="E30" s="0" t="n">
        <v>301248.971526964</v>
      </c>
      <c r="F30" s="0" t="n">
        <v>679623.633896176</v>
      </c>
      <c r="G30" s="0" t="n">
        <v>8035.87840705176</v>
      </c>
      <c r="H30" s="0" t="n">
        <v>57092.8809408056</v>
      </c>
      <c r="I30" s="0" t="n">
        <v>34059.5315213629</v>
      </c>
      <c r="J30" s="0" t="n">
        <v>7810.80546211964</v>
      </c>
    </row>
    <row r="31" customFormat="false" ht="12.8" hidden="false" customHeight="false" outlineLevel="0" collapsed="false">
      <c r="A31" s="0" t="n">
        <v>78</v>
      </c>
      <c r="B31" s="0" t="n">
        <v>3660149.08457771</v>
      </c>
      <c r="C31" s="0" t="n">
        <v>1972577.04029539</v>
      </c>
      <c r="D31" s="0" t="n">
        <v>1212776.98120839</v>
      </c>
      <c r="E31" s="0" t="n">
        <v>342401.80059139</v>
      </c>
      <c r="F31" s="0" t="n">
        <v>0</v>
      </c>
      <c r="G31" s="0" t="n">
        <v>6580.18131896792</v>
      </c>
      <c r="H31" s="0" t="n">
        <v>62376.3642148908</v>
      </c>
      <c r="I31" s="0" t="n">
        <v>56180.8312072945</v>
      </c>
      <c r="J31" s="0" t="n">
        <v>6775.38778201226</v>
      </c>
    </row>
    <row r="32" customFormat="false" ht="12.8" hidden="false" customHeight="false" outlineLevel="0" collapsed="false">
      <c r="A32" s="0" t="n">
        <v>79</v>
      </c>
      <c r="B32" s="0" t="n">
        <v>3278119.46832226</v>
      </c>
      <c r="C32" s="0" t="n">
        <v>1809852.38091468</v>
      </c>
      <c r="D32" s="0" t="n">
        <v>1028843.49197175</v>
      </c>
      <c r="E32" s="0" t="n">
        <v>321778.593438803</v>
      </c>
      <c r="F32" s="0" t="n">
        <v>0</v>
      </c>
      <c r="G32" s="0" t="n">
        <v>6617.90739351775</v>
      </c>
      <c r="H32" s="0" t="n">
        <v>70161.6193654777</v>
      </c>
      <c r="I32" s="0" t="n">
        <v>33057.431676681</v>
      </c>
      <c r="J32" s="0" t="n">
        <v>7833.65533662259</v>
      </c>
    </row>
    <row r="33" customFormat="false" ht="12.8" hidden="false" customHeight="false" outlineLevel="0" collapsed="false">
      <c r="A33" s="0" t="n">
        <v>80</v>
      </c>
      <c r="B33" s="0" t="n">
        <v>3790020.63803829</v>
      </c>
      <c r="C33" s="0" t="n">
        <v>2188028.0983694</v>
      </c>
      <c r="D33" s="0" t="n">
        <v>1092871.53705191</v>
      </c>
      <c r="E33" s="0" t="n">
        <v>356263.733547734</v>
      </c>
      <c r="F33" s="0" t="n">
        <v>0</v>
      </c>
      <c r="G33" s="0" t="n">
        <v>6338.96144391207</v>
      </c>
      <c r="H33" s="0" t="n">
        <v>94235.8529761675</v>
      </c>
      <c r="I33" s="0" t="n">
        <v>41191.4070256138</v>
      </c>
      <c r="J33" s="0" t="n">
        <v>9797.92173677986</v>
      </c>
    </row>
    <row r="34" customFormat="false" ht="12.8" hidden="false" customHeight="false" outlineLevel="0" collapsed="false">
      <c r="A34" s="0" t="n">
        <v>81</v>
      </c>
      <c r="B34" s="0" t="n">
        <v>4207712.18923349</v>
      </c>
      <c r="C34" s="0" t="n">
        <v>1962275.75421375</v>
      </c>
      <c r="D34" s="0" t="n">
        <v>1019682.59556151</v>
      </c>
      <c r="E34" s="0" t="n">
        <v>332343.201823166</v>
      </c>
      <c r="F34" s="0" t="n">
        <v>748737.687144324</v>
      </c>
      <c r="G34" s="0" t="n">
        <v>6919.25024850151</v>
      </c>
      <c r="H34" s="0" t="n">
        <v>86415.3838439392</v>
      </c>
      <c r="I34" s="0" t="n">
        <v>41630.6205705166</v>
      </c>
      <c r="J34" s="0" t="n">
        <v>9152.85624483327</v>
      </c>
    </row>
    <row r="35" customFormat="false" ht="12.8" hidden="false" customHeight="false" outlineLevel="0" collapsed="false">
      <c r="A35" s="0" t="n">
        <v>82</v>
      </c>
      <c r="B35" s="0" t="n">
        <v>3918062.42221218</v>
      </c>
      <c r="C35" s="0" t="n">
        <v>2310603.16499031</v>
      </c>
      <c r="D35" s="0" t="n">
        <v>1097809.69983301</v>
      </c>
      <c r="E35" s="0" t="n">
        <v>361442.936563982</v>
      </c>
      <c r="F35" s="0" t="n">
        <v>0</v>
      </c>
      <c r="G35" s="0" t="n">
        <v>9934.54764281296</v>
      </c>
      <c r="H35" s="0" t="n">
        <v>70422.4500398919</v>
      </c>
      <c r="I35" s="0" t="n">
        <v>49320.9227119689</v>
      </c>
      <c r="J35" s="0" t="n">
        <v>9911.9052051481</v>
      </c>
    </row>
    <row r="36" customFormat="false" ht="12.8" hidden="false" customHeight="false" outlineLevel="0" collapsed="false">
      <c r="A36" s="0" t="n">
        <v>83</v>
      </c>
      <c r="B36" s="0" t="n">
        <v>3640494.55919032</v>
      </c>
      <c r="C36" s="0" t="n">
        <v>2075537.42144559</v>
      </c>
      <c r="D36" s="0" t="n">
        <v>1080604.78928731</v>
      </c>
      <c r="E36" s="0" t="n">
        <v>340996.46561553</v>
      </c>
      <c r="F36" s="0" t="n">
        <v>0</v>
      </c>
      <c r="G36" s="0" t="n">
        <v>11891.8756923748</v>
      </c>
      <c r="H36" s="0" t="n">
        <v>78369.6665262079</v>
      </c>
      <c r="I36" s="0" t="n">
        <v>42813.9269041405</v>
      </c>
      <c r="J36" s="0" t="n">
        <v>10867.3955368549</v>
      </c>
    </row>
    <row r="37" customFormat="false" ht="12.8" hidden="false" customHeight="false" outlineLevel="0" collapsed="false">
      <c r="A37" s="0" t="n">
        <v>84</v>
      </c>
      <c r="B37" s="0" t="n">
        <v>3987948.52374815</v>
      </c>
      <c r="C37" s="0" t="n">
        <v>2380398.06074881</v>
      </c>
      <c r="D37" s="0" t="n">
        <v>1079376.3524291</v>
      </c>
      <c r="E37" s="0" t="n">
        <v>365886.172070848</v>
      </c>
      <c r="F37" s="0" t="n">
        <v>0</v>
      </c>
      <c r="G37" s="0" t="n">
        <v>9553.71656358787</v>
      </c>
      <c r="H37" s="0" t="n">
        <v>98472.5891597955</v>
      </c>
      <c r="I37" s="0" t="n">
        <v>32804.5716994899</v>
      </c>
      <c r="J37" s="0" t="n">
        <v>12609.9812178564</v>
      </c>
    </row>
    <row r="38" customFormat="false" ht="12.8" hidden="false" customHeight="false" outlineLevel="0" collapsed="false">
      <c r="A38" s="0" t="n">
        <v>85</v>
      </c>
      <c r="B38" s="0" t="n">
        <v>4563864.89238532</v>
      </c>
      <c r="C38" s="0" t="n">
        <v>2124646.4512848</v>
      </c>
      <c r="D38" s="0" t="n">
        <v>1109550.25626807</v>
      </c>
      <c r="E38" s="0" t="n">
        <v>350993.050998613</v>
      </c>
      <c r="F38" s="0" t="n">
        <v>815402.841795302</v>
      </c>
      <c r="G38" s="0" t="n">
        <v>8691.09182192884</v>
      </c>
      <c r="H38" s="0" t="n">
        <v>86681.7699923857</v>
      </c>
      <c r="I38" s="0" t="n">
        <v>55066.4844141611</v>
      </c>
      <c r="J38" s="0" t="n">
        <v>11010.4726293923</v>
      </c>
    </row>
    <row r="39" customFormat="false" ht="12.8" hidden="false" customHeight="false" outlineLevel="0" collapsed="false">
      <c r="A39" s="0" t="n">
        <v>86</v>
      </c>
      <c r="B39" s="0" t="n">
        <v>4074112.79386975</v>
      </c>
      <c r="C39" s="0" t="n">
        <v>2367705.5842915</v>
      </c>
      <c r="D39" s="0" t="n">
        <v>1187764.8116408</v>
      </c>
      <c r="E39" s="0" t="n">
        <v>371422.538122358</v>
      </c>
      <c r="F39" s="0" t="n">
        <v>0</v>
      </c>
      <c r="G39" s="0" t="n">
        <v>9584.76533607261</v>
      </c>
      <c r="H39" s="0" t="n">
        <v>83866.0801748205</v>
      </c>
      <c r="I39" s="0" t="n">
        <v>35864.7023160184</v>
      </c>
      <c r="J39" s="0" t="n">
        <v>11155.0203261434</v>
      </c>
    </row>
    <row r="40" customFormat="false" ht="12.8" hidden="false" customHeight="false" outlineLevel="0" collapsed="false">
      <c r="A40" s="0" t="n">
        <v>87</v>
      </c>
      <c r="B40" s="0" t="n">
        <v>3837677.71052695</v>
      </c>
      <c r="C40" s="0" t="n">
        <v>2289542.19157782</v>
      </c>
      <c r="D40" s="0" t="n">
        <v>1038035.88134402</v>
      </c>
      <c r="E40" s="0" t="n">
        <v>355231.93710303</v>
      </c>
      <c r="F40" s="0" t="n">
        <v>0</v>
      </c>
      <c r="G40" s="0" t="n">
        <v>7098.77607195767</v>
      </c>
      <c r="H40" s="0" t="n">
        <v>77314.3206273232</v>
      </c>
      <c r="I40" s="0" t="n">
        <v>52404.3579974392</v>
      </c>
      <c r="J40" s="0" t="n">
        <v>11931.6230566613</v>
      </c>
    </row>
    <row r="41" customFormat="false" ht="12.8" hidden="false" customHeight="false" outlineLevel="0" collapsed="false">
      <c r="A41" s="0" t="n">
        <v>88</v>
      </c>
      <c r="B41" s="0" t="n">
        <v>4137994.70460007</v>
      </c>
      <c r="C41" s="0" t="n">
        <v>2485239.88368381</v>
      </c>
      <c r="D41" s="0" t="n">
        <v>1122638.29497994</v>
      </c>
      <c r="E41" s="0" t="n">
        <v>374986.728284234</v>
      </c>
      <c r="F41" s="0" t="n">
        <v>0</v>
      </c>
      <c r="G41" s="0" t="n">
        <v>9357.78126391147</v>
      </c>
      <c r="H41" s="0" t="n">
        <v>85099.9165068562</v>
      </c>
      <c r="I41" s="0" t="n">
        <v>41769.6775250835</v>
      </c>
      <c r="J41" s="0" t="n">
        <v>12180.3294760616</v>
      </c>
    </row>
    <row r="42" customFormat="false" ht="12.8" hidden="false" customHeight="false" outlineLevel="0" collapsed="false">
      <c r="A42" s="0" t="n">
        <v>89</v>
      </c>
      <c r="B42" s="0" t="n">
        <v>4757376.74320455</v>
      </c>
      <c r="C42" s="0" t="n">
        <v>2313061.7906614</v>
      </c>
      <c r="D42" s="0" t="n">
        <v>1067129.65379438</v>
      </c>
      <c r="E42" s="0" t="n">
        <v>356725.347587242</v>
      </c>
      <c r="F42" s="0" t="n">
        <v>854876.469571793</v>
      </c>
      <c r="G42" s="0" t="n">
        <v>12134.6672032296</v>
      </c>
      <c r="H42" s="0" t="n">
        <v>94922.2466240388</v>
      </c>
      <c r="I42" s="0" t="n">
        <v>37983.2131225734</v>
      </c>
      <c r="J42" s="0" t="n">
        <v>13936.4678235753</v>
      </c>
    </row>
    <row r="43" customFormat="false" ht="12.8" hidden="false" customHeight="false" outlineLevel="0" collapsed="false">
      <c r="A43" s="0" t="n">
        <v>90</v>
      </c>
      <c r="B43" s="0" t="n">
        <v>4251932.19541478</v>
      </c>
      <c r="C43" s="0" t="n">
        <v>2591028.86406582</v>
      </c>
      <c r="D43" s="0" t="n">
        <v>1119511.90586107</v>
      </c>
      <c r="E43" s="0" t="n">
        <v>371635.194211105</v>
      </c>
      <c r="F43" s="0" t="n">
        <v>0</v>
      </c>
      <c r="G43" s="0" t="n">
        <v>7773.43998223221</v>
      </c>
      <c r="H43" s="0" t="n">
        <v>87167.728160724</v>
      </c>
      <c r="I43" s="0" t="n">
        <v>53359.5807666334</v>
      </c>
      <c r="J43" s="0" t="n">
        <v>14477.8817320175</v>
      </c>
    </row>
    <row r="44" customFormat="false" ht="12.8" hidden="false" customHeight="false" outlineLevel="0" collapsed="false">
      <c r="A44" s="0" t="n">
        <v>91</v>
      </c>
      <c r="B44" s="0" t="n">
        <v>4001952.28560853</v>
      </c>
      <c r="C44" s="0" t="n">
        <v>2493336.84585551</v>
      </c>
      <c r="D44" s="0" t="n">
        <v>981632.027172016</v>
      </c>
      <c r="E44" s="0" t="n">
        <v>356479.365461612</v>
      </c>
      <c r="F44" s="0" t="n">
        <v>0</v>
      </c>
      <c r="G44" s="0" t="n">
        <v>10428.8100070376</v>
      </c>
      <c r="H44" s="0" t="n">
        <v>97289.857119741</v>
      </c>
      <c r="I44" s="0" t="n">
        <v>44702.2454299216</v>
      </c>
      <c r="J44" s="0" t="n">
        <v>11787.189747751</v>
      </c>
    </row>
    <row r="45" customFormat="false" ht="12.8" hidden="false" customHeight="false" outlineLevel="0" collapsed="false">
      <c r="A45" s="0" t="n">
        <v>92</v>
      </c>
      <c r="B45" s="0" t="n">
        <v>4295776.44221423</v>
      </c>
      <c r="C45" s="0" t="n">
        <v>2569611.13954536</v>
      </c>
      <c r="D45" s="0" t="n">
        <v>1180577.84941587</v>
      </c>
      <c r="E45" s="0" t="n">
        <v>378574.007251541</v>
      </c>
      <c r="F45" s="0" t="n">
        <v>0</v>
      </c>
      <c r="G45" s="0" t="n">
        <v>12256.9238233728</v>
      </c>
      <c r="H45" s="0" t="n">
        <v>100824.059061481</v>
      </c>
      <c r="I45" s="0" t="n">
        <v>30377.1078655213</v>
      </c>
      <c r="J45" s="0" t="n">
        <v>13514.142856891</v>
      </c>
    </row>
    <row r="46" customFormat="false" ht="12.8" hidden="false" customHeight="false" outlineLevel="0" collapsed="false">
      <c r="A46" s="0" t="n">
        <v>93</v>
      </c>
      <c r="B46" s="0" t="n">
        <v>5013342.04461975</v>
      </c>
      <c r="C46" s="0" t="n">
        <v>2546246.15226688</v>
      </c>
      <c r="D46" s="0" t="n">
        <v>1042441.32101199</v>
      </c>
      <c r="E46" s="0" t="n">
        <v>372944.55219822</v>
      </c>
      <c r="F46" s="0" t="n">
        <v>893322.40918065</v>
      </c>
      <c r="G46" s="0" t="n">
        <v>8535.28372740691</v>
      </c>
      <c r="H46" s="0" t="n">
        <v>92806.0473941427</v>
      </c>
      <c r="I46" s="0" t="n">
        <v>33980.847280066</v>
      </c>
      <c r="J46" s="0" t="n">
        <v>11749.1764333732</v>
      </c>
    </row>
    <row r="47" customFormat="false" ht="12.8" hidden="false" customHeight="false" outlineLevel="0" collapsed="false">
      <c r="A47" s="0" t="n">
        <v>94</v>
      </c>
      <c r="B47" s="0" t="n">
        <v>4516777.95430846</v>
      </c>
      <c r="C47" s="0" t="n">
        <v>2790377.80512333</v>
      </c>
      <c r="D47" s="0" t="n">
        <v>1126784.25202703</v>
      </c>
      <c r="E47" s="0" t="n">
        <v>400638.754859178</v>
      </c>
      <c r="F47" s="0" t="n">
        <v>0</v>
      </c>
      <c r="G47" s="0" t="n">
        <v>15592.039413747</v>
      </c>
      <c r="H47" s="0" t="n">
        <v>117917.368294285</v>
      </c>
      <c r="I47" s="0" t="n">
        <v>40806.0636743576</v>
      </c>
      <c r="J47" s="0" t="n">
        <v>14313.3208851421</v>
      </c>
    </row>
    <row r="48" customFormat="false" ht="12.8" hidden="false" customHeight="false" outlineLevel="0" collapsed="false">
      <c r="A48" s="0" t="n">
        <v>95</v>
      </c>
      <c r="B48" s="0" t="n">
        <v>4407854.70404555</v>
      </c>
      <c r="C48" s="0" t="n">
        <v>2745560.68606507</v>
      </c>
      <c r="D48" s="0" t="n">
        <v>1077522.61074436</v>
      </c>
      <c r="E48" s="0" t="n">
        <v>397949.560651333</v>
      </c>
      <c r="F48" s="0" t="n">
        <v>0</v>
      </c>
      <c r="G48" s="0" t="n">
        <v>17126.4789086227</v>
      </c>
      <c r="H48" s="0" t="n">
        <v>104858.353782638</v>
      </c>
      <c r="I48" s="0" t="n">
        <v>40720.2740386227</v>
      </c>
      <c r="J48" s="0" t="n">
        <v>13055.600054638</v>
      </c>
    </row>
    <row r="49" customFormat="false" ht="12.8" hidden="false" customHeight="false" outlineLevel="0" collapsed="false">
      <c r="A49" s="0" t="n">
        <v>96</v>
      </c>
      <c r="B49" s="0" t="n">
        <v>4670440.49470035</v>
      </c>
      <c r="C49" s="0" t="n">
        <v>2976318.11400338</v>
      </c>
      <c r="D49" s="0" t="n">
        <v>1093106.25990863</v>
      </c>
      <c r="E49" s="0" t="n">
        <v>410368.31557469</v>
      </c>
      <c r="F49" s="0" t="n">
        <v>0</v>
      </c>
      <c r="G49" s="0" t="n">
        <v>11369.8475789949</v>
      </c>
      <c r="H49" s="0" t="n">
        <v>106849.21341165</v>
      </c>
      <c r="I49" s="0" t="n">
        <v>51474.0454590685</v>
      </c>
      <c r="J49" s="0" t="n">
        <v>14358.5290430783</v>
      </c>
    </row>
    <row r="50" customFormat="false" ht="12.8" hidden="false" customHeight="false" outlineLevel="0" collapsed="false">
      <c r="A50" s="0" t="n">
        <v>97</v>
      </c>
      <c r="B50" s="0" t="n">
        <v>5510760.94931602</v>
      </c>
      <c r="C50" s="0" t="n">
        <v>2883848.97851248</v>
      </c>
      <c r="D50" s="0" t="n">
        <v>1061790.40664846</v>
      </c>
      <c r="E50" s="0" t="n">
        <v>407581.401979989</v>
      </c>
      <c r="F50" s="0" t="n">
        <v>967927.348752609</v>
      </c>
      <c r="G50" s="0" t="n">
        <v>14509.1517330714</v>
      </c>
      <c r="H50" s="0" t="n">
        <v>104651.465964047</v>
      </c>
      <c r="I50" s="0" t="n">
        <v>45938.9760537616</v>
      </c>
      <c r="J50" s="0" t="n">
        <v>14237.9465866928</v>
      </c>
    </row>
    <row r="51" customFormat="false" ht="12.8" hidden="false" customHeight="false" outlineLevel="0" collapsed="false">
      <c r="A51" s="0" t="n">
        <v>98</v>
      </c>
      <c r="B51" s="0" t="n">
        <v>4723187.84609535</v>
      </c>
      <c r="C51" s="0" t="n">
        <v>3027950.45913536</v>
      </c>
      <c r="D51" s="0" t="n">
        <v>1062549.60390394</v>
      </c>
      <c r="E51" s="0" t="n">
        <v>420068.542522782</v>
      </c>
      <c r="F51" s="0" t="n">
        <v>0</v>
      </c>
      <c r="G51" s="0" t="n">
        <v>16916.9307347234</v>
      </c>
      <c r="H51" s="0" t="n">
        <v>116174.226906639</v>
      </c>
      <c r="I51" s="0" t="n">
        <v>57787.652621464</v>
      </c>
      <c r="J51" s="0" t="n">
        <v>15728.2642304018</v>
      </c>
    </row>
    <row r="52" customFormat="false" ht="12.8" hidden="false" customHeight="false" outlineLevel="0" collapsed="false">
      <c r="A52" s="0" t="n">
        <v>99</v>
      </c>
      <c r="B52" s="0" t="n">
        <v>4730937.66181546</v>
      </c>
      <c r="C52" s="0" t="n">
        <v>3058436.75296455</v>
      </c>
      <c r="D52" s="0" t="n">
        <v>1027577.10353356</v>
      </c>
      <c r="E52" s="0" t="n">
        <v>413664.733188173</v>
      </c>
      <c r="F52" s="0" t="n">
        <v>0</v>
      </c>
      <c r="G52" s="0" t="n">
        <v>21532.072554752</v>
      </c>
      <c r="H52" s="0" t="n">
        <v>139334.128176863</v>
      </c>
      <c r="I52" s="0" t="n">
        <v>41580.1367268726</v>
      </c>
      <c r="J52" s="0" t="n">
        <v>18443.4956190246</v>
      </c>
    </row>
    <row r="53" customFormat="false" ht="12.8" hidden="false" customHeight="false" outlineLevel="0" collapsed="false">
      <c r="A53" s="0" t="n">
        <v>100</v>
      </c>
      <c r="B53" s="0" t="n">
        <v>4673311.81921779</v>
      </c>
      <c r="C53" s="0" t="n">
        <v>3097923.72405382</v>
      </c>
      <c r="D53" s="0" t="n">
        <v>987457.960341427</v>
      </c>
      <c r="E53" s="0" t="n">
        <v>421218.541974067</v>
      </c>
      <c r="F53" s="0" t="n">
        <v>0</v>
      </c>
      <c r="G53" s="0" t="n">
        <v>15220.3379633511</v>
      </c>
      <c r="H53" s="0" t="n">
        <v>92577.6457275352</v>
      </c>
      <c r="I53" s="0" t="n">
        <v>36272.8819516676</v>
      </c>
      <c r="J53" s="0" t="n">
        <v>16554.6364384221</v>
      </c>
    </row>
    <row r="54" customFormat="false" ht="12.8" hidden="false" customHeight="false" outlineLevel="0" collapsed="false">
      <c r="A54" s="0" t="n">
        <v>101</v>
      </c>
      <c r="B54" s="0" t="n">
        <v>5728112.64193392</v>
      </c>
      <c r="C54" s="0" t="n">
        <v>3052745.69068071</v>
      </c>
      <c r="D54" s="0" t="n">
        <v>1047263.88566525</v>
      </c>
      <c r="E54" s="0" t="n">
        <v>421763.470475949</v>
      </c>
      <c r="F54" s="0" t="n">
        <v>1002834.62420853</v>
      </c>
      <c r="G54" s="0" t="n">
        <v>10450.3087640136</v>
      </c>
      <c r="H54" s="0" t="n">
        <v>133550.757991613</v>
      </c>
      <c r="I54" s="0" t="n">
        <v>30266.3915144567</v>
      </c>
      <c r="J54" s="0" t="n">
        <v>15714.7713465671</v>
      </c>
    </row>
    <row r="55" customFormat="false" ht="12.8" hidden="false" customHeight="false" outlineLevel="0" collapsed="false">
      <c r="A55" s="0" t="n">
        <v>102</v>
      </c>
      <c r="B55" s="0" t="n">
        <v>4767668.08895556</v>
      </c>
      <c r="C55" s="0" t="n">
        <v>3140541.81842512</v>
      </c>
      <c r="D55" s="0" t="n">
        <v>1006701.77594207</v>
      </c>
      <c r="E55" s="0" t="n">
        <v>424691.027999003</v>
      </c>
      <c r="F55" s="0" t="n">
        <v>0</v>
      </c>
      <c r="G55" s="0" t="n">
        <v>18304.8601151555</v>
      </c>
      <c r="H55" s="0" t="n">
        <v>109048.157851258</v>
      </c>
      <c r="I55" s="0" t="n">
        <v>47447.1553832875</v>
      </c>
      <c r="J55" s="0" t="n">
        <v>14070.3204622076</v>
      </c>
    </row>
    <row r="56" customFormat="false" ht="12.8" hidden="false" customHeight="false" outlineLevel="0" collapsed="false">
      <c r="A56" s="0" t="n">
        <v>103</v>
      </c>
      <c r="B56" s="0" t="n">
        <v>4624400.12016509</v>
      </c>
      <c r="C56" s="0" t="n">
        <v>3083729.72578011</v>
      </c>
      <c r="D56" s="0" t="n">
        <v>942844.449125438</v>
      </c>
      <c r="E56" s="0" t="n">
        <v>418025.369718093</v>
      </c>
      <c r="F56" s="0" t="n">
        <v>0</v>
      </c>
      <c r="G56" s="0" t="n">
        <v>14564.7115274645</v>
      </c>
      <c r="H56" s="0" t="n">
        <v>124372.305015292</v>
      </c>
      <c r="I56" s="0" t="n">
        <v>26738.8916904116</v>
      </c>
      <c r="J56" s="0" t="n">
        <v>17344.1126382867</v>
      </c>
    </row>
    <row r="57" customFormat="false" ht="12.8" hidden="false" customHeight="false" outlineLevel="0" collapsed="false">
      <c r="A57" s="0" t="n">
        <v>104</v>
      </c>
      <c r="B57" s="0" t="n">
        <v>4603689.05289305</v>
      </c>
      <c r="C57" s="0" t="n">
        <v>3045520.28692943</v>
      </c>
      <c r="D57" s="0" t="n">
        <v>984092.332151914</v>
      </c>
      <c r="E57" s="0" t="n">
        <v>421787.994287681</v>
      </c>
      <c r="F57" s="0" t="n">
        <v>0</v>
      </c>
      <c r="G57" s="0" t="n">
        <v>18215.5902136443</v>
      </c>
      <c r="H57" s="0" t="n">
        <v>99021.3056016498</v>
      </c>
      <c r="I57" s="0" t="n">
        <v>25586.7373280222</v>
      </c>
      <c r="J57" s="0" t="n">
        <v>14579.5748333327</v>
      </c>
    </row>
    <row r="58" customFormat="false" ht="12.8" hidden="false" customHeight="false" outlineLevel="0" collapsed="false">
      <c r="A58" s="0" t="n">
        <v>105</v>
      </c>
      <c r="B58" s="0" t="n">
        <v>5605551.15684731</v>
      </c>
      <c r="C58" s="0" t="n">
        <v>3171779.51425285</v>
      </c>
      <c r="D58" s="0" t="n">
        <v>820975.151381532</v>
      </c>
      <c r="E58" s="0" t="n">
        <v>413825.582422002</v>
      </c>
      <c r="F58" s="0" t="n">
        <v>998866.015317409</v>
      </c>
      <c r="G58" s="0" t="n">
        <v>17779.0138451781</v>
      </c>
      <c r="H58" s="0" t="n">
        <v>117411.715289053</v>
      </c>
      <c r="I58" s="0" t="n">
        <v>36856.3935740412</v>
      </c>
      <c r="J58" s="0" t="n">
        <v>14171.1382713236</v>
      </c>
    </row>
    <row r="59" customFormat="false" ht="12.8" hidden="false" customHeight="false" outlineLevel="0" collapsed="false">
      <c r="A59" s="0" t="n">
        <v>106</v>
      </c>
      <c r="B59" s="0" t="n">
        <v>4682652.06227602</v>
      </c>
      <c r="C59" s="0" t="n">
        <v>3202486.68851139</v>
      </c>
      <c r="D59" s="0" t="n">
        <v>864613.247231715</v>
      </c>
      <c r="E59" s="0" t="n">
        <v>423910.730417017</v>
      </c>
      <c r="F59" s="0" t="n">
        <v>0</v>
      </c>
      <c r="G59" s="0" t="n">
        <v>15459.9533109135</v>
      </c>
      <c r="H59" s="0" t="n">
        <v>124976.539429084</v>
      </c>
      <c r="I59" s="0" t="n">
        <v>29447.610845653</v>
      </c>
      <c r="J59" s="0" t="n">
        <v>16532.6589092796</v>
      </c>
    </row>
    <row r="60" customFormat="false" ht="12.8" hidden="false" customHeight="false" outlineLevel="0" collapsed="false">
      <c r="A60" s="0" t="n">
        <v>107</v>
      </c>
      <c r="B60" s="0" t="n">
        <v>4608674.00245165</v>
      </c>
      <c r="C60" s="0" t="n">
        <v>3108411.22756517</v>
      </c>
      <c r="D60" s="0" t="n">
        <v>912309.690571435</v>
      </c>
      <c r="E60" s="0" t="n">
        <v>417105.366445151</v>
      </c>
      <c r="F60" s="0" t="n">
        <v>0</v>
      </c>
      <c r="G60" s="0" t="n">
        <v>18398.1788120591</v>
      </c>
      <c r="H60" s="0" t="n">
        <v>102676.790239107</v>
      </c>
      <c r="I60" s="0" t="n">
        <v>23883.3384316672</v>
      </c>
      <c r="J60" s="0" t="n">
        <v>16169.9839058711</v>
      </c>
    </row>
    <row r="61" customFormat="false" ht="12.8" hidden="false" customHeight="false" outlineLevel="0" collapsed="false">
      <c r="A61" s="0" t="n">
        <v>108</v>
      </c>
      <c r="B61" s="0" t="n">
        <v>4690862.10763061</v>
      </c>
      <c r="C61" s="0" t="n">
        <v>3206557.94630813</v>
      </c>
      <c r="D61" s="0" t="n">
        <v>871527.305779404</v>
      </c>
      <c r="E61" s="0" t="n">
        <v>425425.86977446</v>
      </c>
      <c r="F61" s="0" t="n">
        <v>0</v>
      </c>
      <c r="G61" s="0" t="n">
        <v>22365.0692349289</v>
      </c>
      <c r="H61" s="0" t="n">
        <v>118310.376765706</v>
      </c>
      <c r="I61" s="0" t="n">
        <v>29064.1651117937</v>
      </c>
      <c r="J61" s="0" t="n">
        <v>17655.1459501596</v>
      </c>
    </row>
    <row r="62" customFormat="false" ht="12.8" hidden="false" customHeight="false" outlineLevel="0" collapsed="false">
      <c r="A62" s="0" t="n">
        <v>109</v>
      </c>
      <c r="B62" s="0" t="n">
        <v>5709957.50472426</v>
      </c>
      <c r="C62" s="0" t="n">
        <v>3126887.40856787</v>
      </c>
      <c r="D62" s="0" t="n">
        <v>920533.802651651</v>
      </c>
      <c r="E62" s="0" t="n">
        <v>419011.410018914</v>
      </c>
      <c r="F62" s="0" t="n">
        <v>1020196.59092103</v>
      </c>
      <c r="G62" s="0" t="n">
        <v>15330.6147972626</v>
      </c>
      <c r="H62" s="0" t="n">
        <v>156579.190268834</v>
      </c>
      <c r="I62" s="0" t="n">
        <v>28240.2757675655</v>
      </c>
      <c r="J62" s="0" t="n">
        <v>23095.4803171058</v>
      </c>
    </row>
    <row r="63" customFormat="false" ht="12.8" hidden="false" customHeight="false" outlineLevel="0" collapsed="false">
      <c r="A63" s="0" t="n">
        <v>110</v>
      </c>
      <c r="B63" s="0" t="n">
        <v>4771872.97820773</v>
      </c>
      <c r="C63" s="0" t="n">
        <v>3279538.27002325</v>
      </c>
      <c r="D63" s="0" t="n">
        <v>858067.075458435</v>
      </c>
      <c r="E63" s="0" t="n">
        <v>429722.124907113</v>
      </c>
      <c r="F63" s="0" t="n">
        <v>0</v>
      </c>
      <c r="G63" s="0" t="n">
        <v>18514.3121260644</v>
      </c>
      <c r="H63" s="0" t="n">
        <v>136513.115708843</v>
      </c>
      <c r="I63" s="0" t="n">
        <v>24744.4996227125</v>
      </c>
      <c r="J63" s="0" t="n">
        <v>20985.8598294592</v>
      </c>
    </row>
    <row r="64" customFormat="false" ht="12.8" hidden="false" customHeight="false" outlineLevel="0" collapsed="false">
      <c r="A64" s="0" t="n">
        <v>111</v>
      </c>
      <c r="B64" s="0" t="n">
        <v>4596920.79959337</v>
      </c>
      <c r="C64" s="0" t="n">
        <v>3222506.97354712</v>
      </c>
      <c r="D64" s="0" t="n">
        <v>769463.19712005</v>
      </c>
      <c r="E64" s="0" t="n">
        <v>422036.768319842</v>
      </c>
      <c r="F64" s="0" t="n">
        <v>0</v>
      </c>
      <c r="G64" s="0" t="n">
        <v>17607.638219667</v>
      </c>
      <c r="H64" s="0" t="n">
        <v>108433.305889264</v>
      </c>
      <c r="I64" s="0" t="n">
        <v>31523.0584245358</v>
      </c>
      <c r="J64" s="0" t="n">
        <v>17204.3353060343</v>
      </c>
    </row>
    <row r="65" customFormat="false" ht="12.8" hidden="false" customHeight="false" outlineLevel="0" collapsed="false">
      <c r="A65" s="0" t="n">
        <v>112</v>
      </c>
      <c r="B65" s="0" t="n">
        <v>4724903.3147053</v>
      </c>
      <c r="C65" s="0" t="n">
        <v>3304803.99615874</v>
      </c>
      <c r="D65" s="0" t="n">
        <v>784681.434011485</v>
      </c>
      <c r="E65" s="0" t="n">
        <v>425485.62594427</v>
      </c>
      <c r="F65" s="0" t="n">
        <v>0</v>
      </c>
      <c r="G65" s="0" t="n">
        <v>19073.20607983</v>
      </c>
      <c r="H65" s="0" t="n">
        <v>131846.548010271</v>
      </c>
      <c r="I65" s="0" t="n">
        <v>29214.2243617598</v>
      </c>
      <c r="J65" s="0" t="n">
        <v>20800.9516676958</v>
      </c>
    </row>
    <row r="66" customFormat="false" ht="12.8" hidden="false" customHeight="false" outlineLevel="0" collapsed="false">
      <c r="A66" s="0" t="n">
        <v>113</v>
      </c>
      <c r="B66" s="0" t="n">
        <v>5646431.1659209</v>
      </c>
      <c r="C66" s="0" t="n">
        <v>3291634.49298045</v>
      </c>
      <c r="D66" s="0" t="n">
        <v>743198.79632881</v>
      </c>
      <c r="E66" s="0" t="n">
        <v>426438.581118414</v>
      </c>
      <c r="F66" s="0" t="n">
        <v>992340.681031586</v>
      </c>
      <c r="G66" s="0" t="n">
        <v>19269.4570454429</v>
      </c>
      <c r="H66" s="0" t="n">
        <v>122928.44227914</v>
      </c>
      <c r="I66" s="0" t="n">
        <v>25587.8682228836</v>
      </c>
      <c r="J66" s="0" t="n">
        <v>20108.0032177698</v>
      </c>
    </row>
    <row r="67" customFormat="false" ht="12.8" hidden="false" customHeight="false" outlineLevel="0" collapsed="false">
      <c r="A67" s="0" t="n">
        <v>114</v>
      </c>
      <c r="B67" s="0" t="n">
        <v>4746635.88869425</v>
      </c>
      <c r="C67" s="0" t="n">
        <v>3211547.78279638</v>
      </c>
      <c r="D67" s="0" t="n">
        <v>897996.305502817</v>
      </c>
      <c r="E67" s="0" t="n">
        <v>432530.051524678</v>
      </c>
      <c r="F67" s="0" t="n">
        <v>0</v>
      </c>
      <c r="G67" s="0" t="n">
        <v>20915.5972195469</v>
      </c>
      <c r="H67" s="0" t="n">
        <v>124265.606639773</v>
      </c>
      <c r="I67" s="0" t="n">
        <v>32542.036771933</v>
      </c>
      <c r="J67" s="0" t="n">
        <v>18872.9725954731</v>
      </c>
    </row>
    <row r="68" customFormat="false" ht="12.8" hidden="false" customHeight="false" outlineLevel="0" collapsed="false">
      <c r="A68" s="0" t="n">
        <v>115</v>
      </c>
      <c r="B68" s="0" t="n">
        <v>4707386.17761285</v>
      </c>
      <c r="C68" s="0" t="n">
        <v>3222787.80749128</v>
      </c>
      <c r="D68" s="0" t="n">
        <v>834007.895969356</v>
      </c>
      <c r="E68" s="0" t="n">
        <v>428896.691502564</v>
      </c>
      <c r="F68" s="0" t="n">
        <v>0</v>
      </c>
      <c r="G68" s="0" t="n">
        <v>17130.9167621899</v>
      </c>
      <c r="H68" s="0" t="n">
        <v>152442.561220668</v>
      </c>
      <c r="I68" s="0" t="n">
        <v>19263.1957499735</v>
      </c>
      <c r="J68" s="0" t="n">
        <v>23264.8785675071</v>
      </c>
    </row>
    <row r="69" customFormat="false" ht="12.8" hidden="false" customHeight="false" outlineLevel="0" collapsed="false">
      <c r="A69" s="0" t="n">
        <v>116</v>
      </c>
      <c r="B69" s="0" t="n">
        <v>4757022.12078157</v>
      </c>
      <c r="C69" s="0" t="n">
        <v>3228461.36850528</v>
      </c>
      <c r="D69" s="0" t="n">
        <v>884810.375263635</v>
      </c>
      <c r="E69" s="0" t="n">
        <v>430759.998733583</v>
      </c>
      <c r="F69" s="0" t="n">
        <v>0</v>
      </c>
      <c r="G69" s="0" t="n">
        <v>14046.0035482314</v>
      </c>
      <c r="H69" s="0" t="n">
        <v>135585.179152768</v>
      </c>
      <c r="I69" s="0" t="n">
        <v>44394.5868761771</v>
      </c>
      <c r="J69" s="0" t="n">
        <v>19052.1251596883</v>
      </c>
    </row>
    <row r="70" customFormat="false" ht="12.8" hidden="false" customHeight="false" outlineLevel="0" collapsed="false">
      <c r="A70" s="0" t="n">
        <v>117</v>
      </c>
      <c r="B70" s="0" t="n">
        <v>5643220.38366682</v>
      </c>
      <c r="C70" s="0" t="n">
        <v>3157662.05126204</v>
      </c>
      <c r="D70" s="0" t="n">
        <v>831482.194625197</v>
      </c>
      <c r="E70" s="0" t="n">
        <v>426150.892536321</v>
      </c>
      <c r="F70" s="0" t="n">
        <v>993914.601326459</v>
      </c>
      <c r="G70" s="0" t="n">
        <v>21670.2158851032</v>
      </c>
      <c r="H70" s="0" t="n">
        <v>134003.38094198</v>
      </c>
      <c r="I70" s="0" t="n">
        <v>52944.0981471973</v>
      </c>
      <c r="J70" s="0" t="n">
        <v>21034.2192243721</v>
      </c>
    </row>
    <row r="71" customFormat="false" ht="12.8" hidden="false" customHeight="false" outlineLevel="0" collapsed="false">
      <c r="A71" s="0" t="n">
        <v>118</v>
      </c>
      <c r="B71" s="0" t="n">
        <v>4690062.95989905</v>
      </c>
      <c r="C71" s="0" t="n">
        <v>3250620.15644863</v>
      </c>
      <c r="D71" s="0" t="n">
        <v>779047.001804723</v>
      </c>
      <c r="E71" s="0" t="n">
        <v>436310.617462002</v>
      </c>
      <c r="F71" s="0" t="n">
        <v>0</v>
      </c>
      <c r="G71" s="0" t="n">
        <v>18412.0532811616</v>
      </c>
      <c r="H71" s="0" t="n">
        <v>143734.656245258</v>
      </c>
      <c r="I71" s="0" t="n">
        <v>35950.8955275477</v>
      </c>
      <c r="J71" s="0" t="n">
        <v>19731.8455613646</v>
      </c>
    </row>
    <row r="72" customFormat="false" ht="12.8" hidden="false" customHeight="false" outlineLevel="0" collapsed="false">
      <c r="A72" s="0" t="n">
        <v>119</v>
      </c>
      <c r="B72" s="0" t="n">
        <v>4690323.67040549</v>
      </c>
      <c r="C72" s="0" t="n">
        <v>3257911.27347733</v>
      </c>
      <c r="D72" s="0" t="n">
        <v>762257.38601314</v>
      </c>
      <c r="E72" s="0" t="n">
        <v>437235.73141651</v>
      </c>
      <c r="F72" s="0" t="n">
        <v>0</v>
      </c>
      <c r="G72" s="0" t="n">
        <v>17474.9768860024</v>
      </c>
      <c r="H72" s="0" t="n">
        <v>147239.540113928</v>
      </c>
      <c r="I72" s="0" t="n">
        <v>35035.7281980531</v>
      </c>
      <c r="J72" s="0" t="n">
        <v>20551.4253894055</v>
      </c>
    </row>
    <row r="73" customFormat="false" ht="12.8" hidden="false" customHeight="false" outlineLevel="0" collapsed="false">
      <c r="A73" s="0" t="n">
        <v>120</v>
      </c>
      <c r="B73" s="0" t="n">
        <v>4761514.77297266</v>
      </c>
      <c r="C73" s="0" t="n">
        <v>3378947.07020152</v>
      </c>
      <c r="D73" s="0" t="n">
        <v>733503.752769764</v>
      </c>
      <c r="E73" s="0" t="n">
        <v>443233.792593794</v>
      </c>
      <c r="F73" s="0" t="n">
        <v>0</v>
      </c>
      <c r="G73" s="0" t="n">
        <v>13846.5666944557</v>
      </c>
      <c r="H73" s="0" t="n">
        <v>140056.04155926</v>
      </c>
      <c r="I73" s="0" t="n">
        <v>24180.5885194362</v>
      </c>
      <c r="J73" s="0" t="n">
        <v>18489.194025235</v>
      </c>
    </row>
    <row r="74" customFormat="false" ht="12.8" hidden="false" customHeight="false" outlineLevel="0" collapsed="false">
      <c r="A74" s="0" t="n">
        <v>121</v>
      </c>
      <c r="B74" s="0" t="n">
        <v>5723210.87848989</v>
      </c>
      <c r="C74" s="0" t="n">
        <v>3344068.2673144</v>
      </c>
      <c r="D74" s="0" t="n">
        <v>713571.894377322</v>
      </c>
      <c r="E74" s="0" t="n">
        <v>442583.713484381</v>
      </c>
      <c r="F74" s="0" t="n">
        <v>996407.073825741</v>
      </c>
      <c r="G74" s="0" t="n">
        <v>18439.3739797704</v>
      </c>
      <c r="H74" s="0" t="n">
        <v>136730.416973961</v>
      </c>
      <c r="I74" s="0" t="n">
        <v>34361.9407063052</v>
      </c>
      <c r="J74" s="0" t="n">
        <v>17331.0682181613</v>
      </c>
    </row>
    <row r="75" customFormat="false" ht="12.8" hidden="false" customHeight="false" outlineLevel="0" collapsed="false">
      <c r="A75" s="0" t="n">
        <v>122</v>
      </c>
      <c r="B75" s="0" t="n">
        <v>4758018.86722711</v>
      </c>
      <c r="C75" s="0" t="n">
        <v>3411296.55526468</v>
      </c>
      <c r="D75" s="0" t="n">
        <v>703553.323573246</v>
      </c>
      <c r="E75" s="0" t="n">
        <v>450974.766824013</v>
      </c>
      <c r="F75" s="0" t="n">
        <v>0</v>
      </c>
      <c r="G75" s="0" t="n">
        <v>17799.575990896</v>
      </c>
      <c r="H75" s="0" t="n">
        <v>130198.62819694</v>
      </c>
      <c r="I75" s="0" t="n">
        <v>19515.2713026821</v>
      </c>
      <c r="J75" s="0" t="n">
        <v>19307.1108299173</v>
      </c>
    </row>
    <row r="76" customFormat="false" ht="12.8" hidden="false" customHeight="false" outlineLevel="0" collapsed="false">
      <c r="A76" s="0" t="n">
        <v>123</v>
      </c>
      <c r="B76" s="0" t="n">
        <v>4742978.40330368</v>
      </c>
      <c r="C76" s="0" t="n">
        <v>3452418.27488265</v>
      </c>
      <c r="D76" s="0" t="n">
        <v>632988.399438932</v>
      </c>
      <c r="E76" s="0" t="n">
        <v>446474.964553158</v>
      </c>
      <c r="F76" s="0" t="n">
        <v>0</v>
      </c>
      <c r="G76" s="0" t="n">
        <v>19708.3590404905</v>
      </c>
      <c r="H76" s="0" t="n">
        <v>140682.036421004</v>
      </c>
      <c r="I76" s="0" t="n">
        <v>14229.0493058511</v>
      </c>
      <c r="J76" s="0" t="n">
        <v>21705.1437365116</v>
      </c>
    </row>
    <row r="77" customFormat="false" ht="12.8" hidden="false" customHeight="false" outlineLevel="0" collapsed="false">
      <c r="A77" s="0" t="n">
        <v>124</v>
      </c>
      <c r="B77" s="0" t="n">
        <v>4747342.03825066</v>
      </c>
      <c r="C77" s="0" t="n">
        <v>3519030.74185475</v>
      </c>
      <c r="D77" s="0" t="n">
        <v>590380.23617759</v>
      </c>
      <c r="E77" s="0" t="n">
        <v>455950.709951763</v>
      </c>
      <c r="F77" s="0" t="n">
        <v>0</v>
      </c>
      <c r="G77" s="0" t="n">
        <v>24434.7513880418</v>
      </c>
      <c r="H77" s="0" t="n">
        <v>120443.689638926</v>
      </c>
      <c r="I77" s="0" t="n">
        <v>12703.9453753274</v>
      </c>
      <c r="J77" s="0" t="n">
        <v>18561.395247959</v>
      </c>
    </row>
    <row r="78" customFormat="false" ht="12.8" hidden="false" customHeight="false" outlineLevel="0" collapsed="false">
      <c r="A78" s="0" t="n">
        <v>125</v>
      </c>
      <c r="B78" s="0" t="n">
        <v>5665720.27956842</v>
      </c>
      <c r="C78" s="0" t="n">
        <v>3428096.61655704</v>
      </c>
      <c r="D78" s="0" t="n">
        <v>586808.099388336</v>
      </c>
      <c r="E78" s="0" t="n">
        <v>451784.127792314</v>
      </c>
      <c r="F78" s="0" t="n">
        <v>1013554.38308075</v>
      </c>
      <c r="G78" s="0" t="n">
        <v>18731.6507467064</v>
      </c>
      <c r="H78" s="0" t="n">
        <v>121364.789878511</v>
      </c>
      <c r="I78" s="0" t="n">
        <v>20389.5414978979</v>
      </c>
      <c r="J78" s="0" t="n">
        <v>18948.666168942</v>
      </c>
    </row>
    <row r="79" customFormat="false" ht="12.8" hidden="false" customHeight="false" outlineLevel="0" collapsed="false">
      <c r="A79" s="0" t="n">
        <v>126</v>
      </c>
      <c r="B79" s="0" t="n">
        <v>4672669.63111857</v>
      </c>
      <c r="C79" s="0" t="n">
        <v>3405224.99064517</v>
      </c>
      <c r="D79" s="0" t="n">
        <v>632148.796609357</v>
      </c>
      <c r="E79" s="0" t="n">
        <v>457434.729416644</v>
      </c>
      <c r="F79" s="0" t="n">
        <v>0</v>
      </c>
      <c r="G79" s="0" t="n">
        <v>21994.532251905</v>
      </c>
      <c r="H79" s="0" t="n">
        <v>126704.951012064</v>
      </c>
      <c r="I79" s="0" t="n">
        <v>16051.8216905889</v>
      </c>
      <c r="J79" s="0" t="n">
        <v>21717.5354144038</v>
      </c>
    </row>
    <row r="80" customFormat="false" ht="12.8" hidden="false" customHeight="false" outlineLevel="0" collapsed="false">
      <c r="A80" s="0" t="n">
        <v>127</v>
      </c>
      <c r="B80" s="0" t="n">
        <v>4625127.49163864</v>
      </c>
      <c r="C80" s="0" t="n">
        <v>3361787.45292347</v>
      </c>
      <c r="D80" s="0" t="n">
        <v>625048.192520679</v>
      </c>
      <c r="E80" s="0" t="n">
        <v>449639.643291059</v>
      </c>
      <c r="F80" s="0" t="n">
        <v>0</v>
      </c>
      <c r="G80" s="0" t="n">
        <v>20142.1856565035</v>
      </c>
      <c r="H80" s="0" t="n">
        <v>133350.697214528</v>
      </c>
      <c r="I80" s="0" t="n">
        <v>13773.0361890903</v>
      </c>
      <c r="J80" s="0" t="n">
        <v>18917.7688530864</v>
      </c>
    </row>
    <row r="81" customFormat="false" ht="12.8" hidden="false" customHeight="false" outlineLevel="0" collapsed="false">
      <c r="A81" s="0" t="n">
        <v>128</v>
      </c>
      <c r="B81" s="0" t="n">
        <v>4737615.18075357</v>
      </c>
      <c r="C81" s="0" t="n">
        <v>3441510.73710622</v>
      </c>
      <c r="D81" s="0" t="n">
        <v>635911.138685309</v>
      </c>
      <c r="E81" s="0" t="n">
        <v>454552.054043756</v>
      </c>
      <c r="F81" s="0" t="n">
        <v>0</v>
      </c>
      <c r="G81" s="0" t="n">
        <v>25357.799941301</v>
      </c>
      <c r="H81" s="0" t="n">
        <v>124354.351599694</v>
      </c>
      <c r="I81" s="0" t="n">
        <v>33513.5805325221</v>
      </c>
      <c r="J81" s="0" t="n">
        <v>17299.7566860537</v>
      </c>
    </row>
    <row r="82" customFormat="false" ht="12.8" hidden="false" customHeight="false" outlineLevel="0" collapsed="false">
      <c r="A82" s="0" t="n">
        <v>129</v>
      </c>
      <c r="B82" s="0" t="n">
        <v>5655472.76826408</v>
      </c>
      <c r="C82" s="0" t="n">
        <v>3317628.1696023</v>
      </c>
      <c r="D82" s="0" t="n">
        <v>666294.437486028</v>
      </c>
      <c r="E82" s="0" t="n">
        <v>453135.875170851</v>
      </c>
      <c r="F82" s="0" t="n">
        <v>999460.669802489</v>
      </c>
      <c r="G82" s="0" t="n">
        <v>23661.9493946625</v>
      </c>
      <c r="H82" s="0" t="n">
        <v>126534.306252108</v>
      </c>
      <c r="I82" s="0" t="n">
        <v>36245.7075709696</v>
      </c>
      <c r="J82" s="0" t="n">
        <v>18244.3375418438</v>
      </c>
    </row>
    <row r="83" customFormat="false" ht="12.8" hidden="false" customHeight="false" outlineLevel="0" collapsed="false">
      <c r="A83" s="0" t="n">
        <v>130</v>
      </c>
      <c r="B83" s="0" t="n">
        <v>4781077.63536685</v>
      </c>
      <c r="C83" s="0" t="n">
        <v>3372949.66906654</v>
      </c>
      <c r="D83" s="0" t="n">
        <v>709965.701838019</v>
      </c>
      <c r="E83" s="0" t="n">
        <v>462256.60159865</v>
      </c>
      <c r="F83" s="0" t="n">
        <v>0</v>
      </c>
      <c r="G83" s="0" t="n">
        <v>22707.3949409879</v>
      </c>
      <c r="H83" s="0" t="n">
        <v>160427.731638542</v>
      </c>
      <c r="I83" s="0" t="n">
        <v>31087.5018004653</v>
      </c>
      <c r="J83" s="0" t="n">
        <v>22142.4958298309</v>
      </c>
    </row>
    <row r="84" customFormat="false" ht="12.8" hidden="false" customHeight="false" outlineLevel="0" collapsed="false">
      <c r="A84" s="0" t="n">
        <v>131</v>
      </c>
      <c r="B84" s="0" t="n">
        <v>4690636.65143549</v>
      </c>
      <c r="C84" s="0" t="n">
        <v>3402652.85952871</v>
      </c>
      <c r="D84" s="0" t="n">
        <v>614120.404759799</v>
      </c>
      <c r="E84" s="0" t="n">
        <v>453995.855052533</v>
      </c>
      <c r="F84" s="0" t="n">
        <v>0</v>
      </c>
      <c r="G84" s="0" t="n">
        <v>25937.5386767571</v>
      </c>
      <c r="H84" s="0" t="n">
        <v>137972.792524594</v>
      </c>
      <c r="I84" s="0" t="n">
        <v>29274.6449825318</v>
      </c>
      <c r="J84" s="0" t="n">
        <v>17559.8205899103</v>
      </c>
    </row>
    <row r="85" customFormat="false" ht="12.8" hidden="false" customHeight="false" outlineLevel="0" collapsed="false">
      <c r="A85" s="0" t="n">
        <v>132</v>
      </c>
      <c r="B85" s="0" t="n">
        <v>4782485.8503502</v>
      </c>
      <c r="C85" s="0" t="n">
        <v>3499543.78522827</v>
      </c>
      <c r="D85" s="0" t="n">
        <v>638638.389197703</v>
      </c>
      <c r="E85" s="0" t="n">
        <v>459954.430076843</v>
      </c>
      <c r="F85" s="0" t="n">
        <v>0</v>
      </c>
      <c r="G85" s="0" t="n">
        <v>22166.2732399304</v>
      </c>
      <c r="H85" s="0" t="n">
        <v>128684.110603555</v>
      </c>
      <c r="I85" s="0" t="n">
        <v>20585.6018237384</v>
      </c>
      <c r="J85" s="0" t="n">
        <v>18985.9797363453</v>
      </c>
    </row>
    <row r="86" customFormat="false" ht="12.8" hidden="false" customHeight="false" outlineLevel="0" collapsed="false">
      <c r="A86" s="0" t="n">
        <v>133</v>
      </c>
      <c r="B86" s="0" t="n">
        <v>5697988.34171872</v>
      </c>
      <c r="C86" s="0" t="n">
        <v>3383121.53423901</v>
      </c>
      <c r="D86" s="0" t="n">
        <v>631666.076422288</v>
      </c>
      <c r="E86" s="0" t="n">
        <v>457846.204761305</v>
      </c>
      <c r="F86" s="0" t="n">
        <v>1015538.46283097</v>
      </c>
      <c r="G86" s="0" t="n">
        <v>16743.6124891008</v>
      </c>
      <c r="H86" s="0" t="n">
        <v>142384.837108038</v>
      </c>
      <c r="I86" s="0" t="n">
        <v>23143.2837796264</v>
      </c>
      <c r="J86" s="0" t="n">
        <v>21368.8787447028</v>
      </c>
    </row>
    <row r="87" customFormat="false" ht="12.8" hidden="false" customHeight="false" outlineLevel="0" collapsed="false">
      <c r="A87" s="0" t="n">
        <v>134</v>
      </c>
      <c r="B87" s="0" t="n">
        <v>4716563.91972787</v>
      </c>
      <c r="C87" s="0" t="n">
        <v>3521505.45739723</v>
      </c>
      <c r="D87" s="0" t="n">
        <v>558205.185395882</v>
      </c>
      <c r="E87" s="0" t="n">
        <v>463251.232001983</v>
      </c>
      <c r="F87" s="0" t="n">
        <v>0</v>
      </c>
      <c r="G87" s="0" t="n">
        <v>17574.3795507681</v>
      </c>
      <c r="H87" s="0" t="n">
        <v>137373.557992634</v>
      </c>
      <c r="I87" s="0" t="n">
        <v>13909.6441819436</v>
      </c>
      <c r="J87" s="0" t="n">
        <v>21957.2158322943</v>
      </c>
    </row>
    <row r="88" customFormat="false" ht="12.8" hidden="false" customHeight="false" outlineLevel="0" collapsed="false">
      <c r="A88" s="0" t="n">
        <v>135</v>
      </c>
      <c r="B88" s="0" t="n">
        <v>4635383.15805244</v>
      </c>
      <c r="C88" s="0" t="n">
        <v>3439104.04380573</v>
      </c>
      <c r="D88" s="0" t="n">
        <v>546454.781537781</v>
      </c>
      <c r="E88" s="0" t="n">
        <v>455779.768449466</v>
      </c>
      <c r="F88" s="0" t="n">
        <v>0</v>
      </c>
      <c r="G88" s="0" t="n">
        <v>29618.4889877636</v>
      </c>
      <c r="H88" s="0" t="n">
        <v>132610.374013977</v>
      </c>
      <c r="I88" s="0" t="n">
        <v>13989.5814735553</v>
      </c>
      <c r="J88" s="0" t="n">
        <v>20157.305856394</v>
      </c>
    </row>
    <row r="89" customFormat="false" ht="12.8" hidden="false" customHeight="false" outlineLevel="0" collapsed="false">
      <c r="A89" s="0" t="n">
        <v>136</v>
      </c>
      <c r="B89" s="0" t="n">
        <v>4758791.56039467</v>
      </c>
      <c r="C89" s="0" t="n">
        <v>3531350.38679786</v>
      </c>
      <c r="D89" s="0" t="n">
        <v>594550.56600236</v>
      </c>
      <c r="E89" s="0" t="n">
        <v>463960.815828462</v>
      </c>
      <c r="F89" s="0" t="n">
        <v>0</v>
      </c>
      <c r="G89" s="0" t="n">
        <v>21793.5518856019</v>
      </c>
      <c r="H89" s="0" t="n">
        <v>118403.196606229</v>
      </c>
      <c r="I89" s="0" t="n">
        <v>25186.7241442013</v>
      </c>
      <c r="J89" s="0" t="n">
        <v>18796.3424842335</v>
      </c>
    </row>
    <row r="90" customFormat="false" ht="12.8" hidden="false" customHeight="false" outlineLevel="0" collapsed="false">
      <c r="A90" s="0" t="n">
        <v>137</v>
      </c>
      <c r="B90" s="0" t="n">
        <v>5687956.71986748</v>
      </c>
      <c r="C90" s="0" t="n">
        <v>3379041.41967191</v>
      </c>
      <c r="D90" s="0" t="n">
        <v>602678.751618579</v>
      </c>
      <c r="E90" s="0" t="n">
        <v>457843.941443158</v>
      </c>
      <c r="F90" s="0" t="n">
        <v>1020359.47109803</v>
      </c>
      <c r="G90" s="0" t="n">
        <v>24027.7684381796</v>
      </c>
      <c r="H90" s="0" t="n">
        <v>144665.898563826</v>
      </c>
      <c r="I90" s="0" t="n">
        <v>39259.9267600327</v>
      </c>
      <c r="J90" s="0" t="n">
        <v>23178.5372284463</v>
      </c>
    </row>
    <row r="91" customFormat="false" ht="12.8" hidden="false" customHeight="false" outlineLevel="0" collapsed="false">
      <c r="A91" s="0" t="n">
        <v>138</v>
      </c>
      <c r="B91" s="0" t="n">
        <v>4792763.6129276</v>
      </c>
      <c r="C91" s="0" t="n">
        <v>3491010.03778948</v>
      </c>
      <c r="D91" s="0" t="n">
        <v>608044.227664974</v>
      </c>
      <c r="E91" s="0" t="n">
        <v>464924.063345663</v>
      </c>
      <c r="F91" s="0" t="n">
        <v>0</v>
      </c>
      <c r="G91" s="0" t="n">
        <v>28305.6360503143</v>
      </c>
      <c r="H91" s="0" t="n">
        <v>149380.096690344</v>
      </c>
      <c r="I91" s="0" t="n">
        <v>46256.2959900713</v>
      </c>
      <c r="J91" s="0" t="n">
        <v>23712.6568935954</v>
      </c>
    </row>
    <row r="92" customFormat="false" ht="12.8" hidden="false" customHeight="false" outlineLevel="0" collapsed="false">
      <c r="A92" s="0" t="n">
        <v>139</v>
      </c>
      <c r="B92" s="0" t="n">
        <v>4694410.18186904</v>
      </c>
      <c r="C92" s="0" t="n">
        <v>3389853.33665317</v>
      </c>
      <c r="D92" s="0" t="n">
        <v>612162.21409831</v>
      </c>
      <c r="E92" s="0" t="n">
        <v>464959.068732945</v>
      </c>
      <c r="F92" s="0" t="n">
        <v>0</v>
      </c>
      <c r="G92" s="0" t="n">
        <v>30310.2689432808</v>
      </c>
      <c r="H92" s="0" t="n">
        <v>130333.706095328</v>
      </c>
      <c r="I92" s="0" t="n">
        <v>44755.6157936912</v>
      </c>
      <c r="J92" s="0" t="n">
        <v>22382.9816342039</v>
      </c>
    </row>
    <row r="93" customFormat="false" ht="12.8" hidden="false" customHeight="false" outlineLevel="0" collapsed="false">
      <c r="A93" s="0" t="n">
        <v>140</v>
      </c>
      <c r="B93" s="0" t="n">
        <v>4742197.42025193</v>
      </c>
      <c r="C93" s="0" t="n">
        <v>3465289.15278171</v>
      </c>
      <c r="D93" s="0" t="n">
        <v>607301.090494502</v>
      </c>
      <c r="E93" s="0" t="n">
        <v>468023.009913549</v>
      </c>
      <c r="F93" s="0" t="n">
        <v>0</v>
      </c>
      <c r="G93" s="0" t="n">
        <v>24422.1118064928</v>
      </c>
      <c r="H93" s="0" t="n">
        <v>132396.697119147</v>
      </c>
      <c r="I93" s="0" t="n">
        <v>20669.1550537221</v>
      </c>
      <c r="J93" s="0" t="n">
        <v>21882.6561376368</v>
      </c>
    </row>
    <row r="94" customFormat="false" ht="12.8" hidden="false" customHeight="false" outlineLevel="0" collapsed="false">
      <c r="A94" s="0" t="n">
        <v>141</v>
      </c>
      <c r="B94" s="0" t="n">
        <v>5765105.31349123</v>
      </c>
      <c r="C94" s="0" t="n">
        <v>3429794.00936487</v>
      </c>
      <c r="D94" s="0" t="n">
        <v>592284.959321717</v>
      </c>
      <c r="E94" s="0" t="n">
        <v>464712.412835641</v>
      </c>
      <c r="F94" s="0" t="n">
        <v>1040145.4543517</v>
      </c>
      <c r="G94" s="0" t="n">
        <v>31950.8476947268</v>
      </c>
      <c r="H94" s="0" t="n">
        <v>146533.332537822</v>
      </c>
      <c r="I94" s="0" t="n">
        <v>29213.8423989941</v>
      </c>
      <c r="J94" s="0" t="n">
        <v>19946.2029426087</v>
      </c>
    </row>
    <row r="95" customFormat="false" ht="12.8" hidden="false" customHeight="false" outlineLevel="0" collapsed="false">
      <c r="A95" s="0" t="n">
        <v>142</v>
      </c>
      <c r="B95" s="0" t="n">
        <v>4837620.54934621</v>
      </c>
      <c r="C95" s="0" t="n">
        <v>3559979.56354777</v>
      </c>
      <c r="D95" s="0" t="n">
        <v>574439.045398851</v>
      </c>
      <c r="E95" s="0" t="n">
        <v>472628.516071559</v>
      </c>
      <c r="F95" s="0" t="n">
        <v>0</v>
      </c>
      <c r="G95" s="0" t="n">
        <v>31377.0403292475</v>
      </c>
      <c r="H95" s="0" t="n">
        <v>146318.894567152</v>
      </c>
      <c r="I95" s="0" t="n">
        <v>30950.9463140762</v>
      </c>
      <c r="J95" s="0" t="n">
        <v>24447.2912686725</v>
      </c>
    </row>
    <row r="96" customFormat="false" ht="12.8" hidden="false" customHeight="false" outlineLevel="0" collapsed="false">
      <c r="A96" s="0" t="n">
        <v>143</v>
      </c>
      <c r="B96" s="0" t="n">
        <v>4707568.08290932</v>
      </c>
      <c r="C96" s="0" t="n">
        <v>3445857.38015703</v>
      </c>
      <c r="D96" s="0" t="n">
        <v>586357.918408703</v>
      </c>
      <c r="E96" s="0" t="n">
        <v>463575.763101694</v>
      </c>
      <c r="F96" s="0" t="n">
        <v>0</v>
      </c>
      <c r="G96" s="0" t="n">
        <v>23910.2671441222</v>
      </c>
      <c r="H96" s="0" t="n">
        <v>147616.137723947</v>
      </c>
      <c r="I96" s="0" t="n">
        <v>17375.4543728305</v>
      </c>
      <c r="J96" s="0" t="n">
        <v>24049.3984063162</v>
      </c>
    </row>
    <row r="97" customFormat="false" ht="12.8" hidden="false" customHeight="false" outlineLevel="0" collapsed="false">
      <c r="A97" s="0" t="n">
        <v>144</v>
      </c>
      <c r="B97" s="0" t="n">
        <v>4837493.32220341</v>
      </c>
      <c r="C97" s="0" t="n">
        <v>3605554.885313</v>
      </c>
      <c r="D97" s="0" t="n">
        <v>533369.131592363</v>
      </c>
      <c r="E97" s="0" t="n">
        <v>473894.763321349</v>
      </c>
      <c r="F97" s="0" t="n">
        <v>0</v>
      </c>
      <c r="G97" s="0" t="n">
        <v>28397.9554331555</v>
      </c>
      <c r="H97" s="0" t="n">
        <v>155837.75689765</v>
      </c>
      <c r="I97" s="0" t="n">
        <v>27047.5775896262</v>
      </c>
      <c r="J97" s="0" t="n">
        <v>24118.4836449955</v>
      </c>
    </row>
    <row r="98" customFormat="false" ht="12.8" hidden="false" customHeight="false" outlineLevel="0" collapsed="false">
      <c r="A98" s="0" t="n">
        <v>145</v>
      </c>
      <c r="B98" s="0" t="n">
        <v>5712132.43702864</v>
      </c>
      <c r="C98" s="0" t="n">
        <v>3510023.12822082</v>
      </c>
      <c r="D98" s="0" t="n">
        <v>480935.604688003</v>
      </c>
      <c r="E98" s="0" t="n">
        <v>472744.524287722</v>
      </c>
      <c r="F98" s="0" t="n">
        <v>1038584.35140989</v>
      </c>
      <c r="G98" s="0" t="n">
        <v>30304.3120659315</v>
      </c>
      <c r="H98" s="0" t="n">
        <v>120535.096655795</v>
      </c>
      <c r="I98" s="0" t="n">
        <v>30801.4076305255</v>
      </c>
      <c r="J98" s="0" t="n">
        <v>21282.6682200225</v>
      </c>
    </row>
    <row r="99" customFormat="false" ht="12.8" hidden="false" customHeight="false" outlineLevel="0" collapsed="false">
      <c r="A99" s="0" t="n">
        <v>146</v>
      </c>
      <c r="B99" s="0" t="n">
        <v>4820000.75489639</v>
      </c>
      <c r="C99" s="0" t="n">
        <v>3592730.72464462</v>
      </c>
      <c r="D99" s="0" t="n">
        <v>546878.865585517</v>
      </c>
      <c r="E99" s="0" t="n">
        <v>476834.974361295</v>
      </c>
      <c r="F99" s="0" t="n">
        <v>0</v>
      </c>
      <c r="G99" s="0" t="n">
        <v>24793.2581169761</v>
      </c>
      <c r="H99" s="0" t="n">
        <v>148438.839253268</v>
      </c>
      <c r="I99" s="0" t="n">
        <v>22604.1073576834</v>
      </c>
      <c r="J99" s="0" t="n">
        <v>23207.6747699689</v>
      </c>
    </row>
    <row r="100" customFormat="false" ht="12.8" hidden="false" customHeight="false" outlineLevel="0" collapsed="false">
      <c r="A100" s="0" t="n">
        <v>147</v>
      </c>
      <c r="B100" s="0" t="n">
        <v>4749743.96512041</v>
      </c>
      <c r="C100" s="0" t="n">
        <v>3588365.14975623</v>
      </c>
      <c r="D100" s="0" t="n">
        <v>492812.701082143</v>
      </c>
      <c r="E100" s="0" t="n">
        <v>475401.776609439</v>
      </c>
      <c r="F100" s="0" t="n">
        <v>0</v>
      </c>
      <c r="G100" s="0" t="n">
        <v>30473.2578308986</v>
      </c>
      <c r="H100" s="0" t="n">
        <v>125503.962851343</v>
      </c>
      <c r="I100" s="0" t="n">
        <v>15361.2319907071</v>
      </c>
      <c r="J100" s="0" t="n">
        <v>20942.2877891356</v>
      </c>
    </row>
    <row r="101" customFormat="false" ht="12.8" hidden="false" customHeight="false" outlineLevel="0" collapsed="false">
      <c r="A101" s="0" t="n">
        <v>148</v>
      </c>
      <c r="B101" s="0" t="n">
        <v>4835030.12048497</v>
      </c>
      <c r="C101" s="0" t="n">
        <v>3580458.41581336</v>
      </c>
      <c r="D101" s="0" t="n">
        <v>591466.904249014</v>
      </c>
      <c r="E101" s="0" t="n">
        <v>482570.536529059</v>
      </c>
      <c r="F101" s="0" t="n">
        <v>0</v>
      </c>
      <c r="G101" s="0" t="n">
        <v>31994.4621070791</v>
      </c>
      <c r="H101" s="0" t="n">
        <v>136780.357755278</v>
      </c>
      <c r="I101" s="0" t="n">
        <v>10095.8153667094</v>
      </c>
      <c r="J101" s="0" t="n">
        <v>20910.6905534335</v>
      </c>
    </row>
    <row r="102" customFormat="false" ht="12.8" hidden="false" customHeight="false" outlineLevel="0" collapsed="false">
      <c r="A102" s="0" t="n">
        <v>149</v>
      </c>
      <c r="B102" s="0" t="n">
        <v>5783916.9736616</v>
      </c>
      <c r="C102" s="0" t="n">
        <v>3551038.13117982</v>
      </c>
      <c r="D102" s="0" t="n">
        <v>484452.263447237</v>
      </c>
      <c r="E102" s="0" t="n">
        <v>482962.766469364</v>
      </c>
      <c r="F102" s="0" t="n">
        <v>1050208.86589305</v>
      </c>
      <c r="G102" s="0" t="n">
        <v>24179.8642041804</v>
      </c>
      <c r="H102" s="0" t="n">
        <v>145332.390997321</v>
      </c>
      <c r="I102" s="0" t="n">
        <v>23777.5927310649</v>
      </c>
      <c r="J102" s="0" t="n">
        <v>21148.3655582204</v>
      </c>
    </row>
    <row r="103" customFormat="false" ht="12.8" hidden="false" customHeight="false" outlineLevel="0" collapsed="false">
      <c r="A103" s="0" t="n">
        <v>150</v>
      </c>
      <c r="B103" s="0" t="n">
        <v>4762874.69507872</v>
      </c>
      <c r="C103" s="0" t="n">
        <v>3573529.77648293</v>
      </c>
      <c r="D103" s="0" t="n">
        <v>488927.893913271</v>
      </c>
      <c r="E103" s="0" t="n">
        <v>495765.274289186</v>
      </c>
      <c r="F103" s="0" t="n">
        <v>0</v>
      </c>
      <c r="G103" s="0" t="n">
        <v>26985.0209213935</v>
      </c>
      <c r="H103" s="0" t="n">
        <v>128610.816174694</v>
      </c>
      <c r="I103" s="0" t="n">
        <v>31912.2035384976</v>
      </c>
      <c r="J103" s="0" t="n">
        <v>22126.1980197772</v>
      </c>
    </row>
    <row r="104" customFormat="false" ht="12.8" hidden="false" customHeight="false" outlineLevel="0" collapsed="false">
      <c r="A104" s="0" t="n">
        <v>151</v>
      </c>
      <c r="B104" s="0" t="n">
        <v>4606751.25182993</v>
      </c>
      <c r="C104" s="0" t="n">
        <v>3517326.31289372</v>
      </c>
      <c r="D104" s="0" t="n">
        <v>433987.127819028</v>
      </c>
      <c r="E104" s="0" t="n">
        <v>500536.772215465</v>
      </c>
      <c r="F104" s="0" t="n">
        <v>0</v>
      </c>
      <c r="G104" s="0" t="n">
        <v>24905.983421402</v>
      </c>
      <c r="H104" s="0" t="n">
        <v>97627.2363560764</v>
      </c>
      <c r="I104" s="0" t="n">
        <v>17420.3968055166</v>
      </c>
      <c r="J104" s="0" t="n">
        <v>17765.0269119207</v>
      </c>
    </row>
    <row r="105" customFormat="false" ht="12.8" hidden="false" customHeight="false" outlineLevel="0" collapsed="false">
      <c r="A105" s="0" t="n">
        <v>152</v>
      </c>
      <c r="B105" s="0" t="n">
        <v>4776413.5753661</v>
      </c>
      <c r="C105" s="0" t="n">
        <v>3683196.05958626</v>
      </c>
      <c r="D105" s="0" t="n">
        <v>426049.645158068</v>
      </c>
      <c r="E105" s="0" t="n">
        <v>503265.097618793</v>
      </c>
      <c r="F105" s="0" t="n">
        <v>0</v>
      </c>
      <c r="G105" s="0" t="n">
        <v>26816.711675489</v>
      </c>
      <c r="H105" s="0" t="n">
        <v>128106.301849964</v>
      </c>
      <c r="I105" s="0" t="n">
        <v>2810.11280728075</v>
      </c>
      <c r="J105" s="0" t="n">
        <v>20356.3085561766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2421875" defaultRowHeight="12.8" zeroHeight="false" outlineLevelRow="0" outlineLevelCol="0"/>
  <cols>
    <col collapsed="false" customWidth="true" hidden="false" outlineLevel="0" max="64" min="1" style="166" width="11.64"/>
  </cols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166" t="n">
        <v>49</v>
      </c>
      <c r="B2" s="166" t="n">
        <v>18000510.6188669</v>
      </c>
      <c r="C2" s="166" t="n">
        <v>17348424.3044446</v>
      </c>
      <c r="D2" s="166" t="n">
        <v>61294383.3095153</v>
      </c>
      <c r="E2" s="166" t="n">
        <v>61294383.3095153</v>
      </c>
      <c r="F2" s="166" t="n">
        <v>0</v>
      </c>
      <c r="G2" s="166" t="n">
        <v>371077.892968079</v>
      </c>
      <c r="H2" s="166" t="n">
        <v>186193.971362136</v>
      </c>
      <c r="I2" s="166" t="n">
        <v>135449.214417351</v>
      </c>
    </row>
    <row r="3" customFormat="false" ht="12.8" hidden="false" customHeight="false" outlineLevel="0" collapsed="false">
      <c r="A3" s="166" t="n">
        <v>50</v>
      </c>
      <c r="B3" s="166" t="n">
        <v>22157499.2341788</v>
      </c>
      <c r="C3" s="166" t="n">
        <v>21420846.3579256</v>
      </c>
      <c r="D3" s="166" t="n">
        <v>75698211.0792046</v>
      </c>
      <c r="E3" s="166" t="n">
        <v>64884180.9250325</v>
      </c>
      <c r="F3" s="166" t="n">
        <v>10814030.1541721</v>
      </c>
      <c r="G3" s="166" t="n">
        <v>449590.592220506</v>
      </c>
      <c r="H3" s="166" t="n">
        <v>181303.384351026</v>
      </c>
      <c r="I3" s="166" t="n">
        <v>151084.142402353</v>
      </c>
    </row>
    <row r="4" customFormat="false" ht="12.8" hidden="false" customHeight="false" outlineLevel="0" collapsed="false">
      <c r="A4" s="166" t="n">
        <v>51</v>
      </c>
      <c r="B4" s="166" t="n">
        <v>20233959.3615849</v>
      </c>
      <c r="C4" s="166" t="n">
        <v>19481047.9018705</v>
      </c>
      <c r="D4" s="166" t="n">
        <v>68948168.7444157</v>
      </c>
      <c r="E4" s="166" t="n">
        <v>68948168.7444157</v>
      </c>
      <c r="F4" s="166" t="n">
        <v>0</v>
      </c>
      <c r="G4" s="166" t="n">
        <v>479075.444673333</v>
      </c>
      <c r="H4" s="166" t="n">
        <v>169295.89556962</v>
      </c>
      <c r="I4" s="166" t="n">
        <v>149343.027816335</v>
      </c>
    </row>
    <row r="5" customFormat="false" ht="12.8" hidden="false" customHeight="false" outlineLevel="0" collapsed="false">
      <c r="A5" s="166" t="n">
        <v>52</v>
      </c>
      <c r="B5" s="166" t="n">
        <v>23711099.340712</v>
      </c>
      <c r="C5" s="166" t="n">
        <v>22929508.1705452</v>
      </c>
      <c r="D5" s="166" t="n">
        <v>81128439.104295</v>
      </c>
      <c r="E5" s="166" t="n">
        <v>69538662.0893957</v>
      </c>
      <c r="F5" s="166" t="n">
        <v>11589777.0148993</v>
      </c>
      <c r="G5" s="166" t="n">
        <v>516987.680878167</v>
      </c>
      <c r="H5" s="166" t="n">
        <v>162008.72253143</v>
      </c>
      <c r="I5" s="166" t="n">
        <v>146563.952510206</v>
      </c>
    </row>
    <row r="6" customFormat="false" ht="12.8" hidden="false" customHeight="false" outlineLevel="0" collapsed="false">
      <c r="A6" s="166" t="n">
        <v>53</v>
      </c>
      <c r="B6" s="166" t="n">
        <v>19318558.8094962</v>
      </c>
      <c r="C6" s="166" t="n">
        <v>18652836.7134315</v>
      </c>
      <c r="D6" s="166" t="n">
        <v>66019109.634082</v>
      </c>
      <c r="E6" s="166" t="n">
        <v>66019109.634082</v>
      </c>
      <c r="F6" s="166" t="n">
        <v>0</v>
      </c>
      <c r="G6" s="166" t="n">
        <v>425976.651435597</v>
      </c>
      <c r="H6" s="166" t="n">
        <v>141481.176969882</v>
      </c>
      <c r="I6" s="166" t="n">
        <v>140377.525227439</v>
      </c>
    </row>
    <row r="7" customFormat="false" ht="12.8" hidden="false" customHeight="false" outlineLevel="0" collapsed="false">
      <c r="A7" s="166" t="n">
        <v>54</v>
      </c>
      <c r="B7" s="166" t="n">
        <v>22035975.6793422</v>
      </c>
      <c r="C7" s="166" t="n">
        <v>21394352.2957855</v>
      </c>
      <c r="D7" s="166" t="n">
        <v>75696584.2068533</v>
      </c>
      <c r="E7" s="166" t="n">
        <v>64882786.4630171</v>
      </c>
      <c r="F7" s="166" t="n">
        <v>10813797.7438362</v>
      </c>
      <c r="G7" s="166" t="n">
        <v>415298.321746476</v>
      </c>
      <c r="H7" s="166" t="n">
        <v>127089.694721227</v>
      </c>
      <c r="I7" s="166" t="n">
        <v>141764.810127232</v>
      </c>
    </row>
    <row r="8" customFormat="false" ht="12.8" hidden="false" customHeight="false" outlineLevel="0" collapsed="false">
      <c r="A8" s="166" t="n">
        <v>55</v>
      </c>
      <c r="B8" s="166" t="n">
        <v>19225382.5714869</v>
      </c>
      <c r="C8" s="166" t="n">
        <v>18603741.720877</v>
      </c>
      <c r="D8" s="166" t="n">
        <v>65799884.3882005</v>
      </c>
      <c r="E8" s="166" t="n">
        <v>65799884.3882005</v>
      </c>
      <c r="F8" s="166" t="n">
        <v>0</v>
      </c>
      <c r="G8" s="166" t="n">
        <v>399075.404357142</v>
      </c>
      <c r="H8" s="166" t="n">
        <v>121633.121774462</v>
      </c>
      <c r="I8" s="166" t="n">
        <v>144189.0349691</v>
      </c>
    </row>
    <row r="9" customFormat="false" ht="12.8" hidden="false" customHeight="false" outlineLevel="0" collapsed="false">
      <c r="A9" s="166" t="n">
        <v>56</v>
      </c>
      <c r="B9" s="166" t="n">
        <v>22564836.9054479</v>
      </c>
      <c r="C9" s="166" t="n">
        <v>21903346.743288</v>
      </c>
      <c r="D9" s="166" t="n">
        <v>77437977.0286537</v>
      </c>
      <c r="E9" s="166" t="n">
        <v>66375408.8817032</v>
      </c>
      <c r="F9" s="166" t="n">
        <v>11062568.1469505</v>
      </c>
      <c r="G9" s="166" t="n">
        <v>439140.631379141</v>
      </c>
      <c r="H9" s="166" t="n">
        <v>116461.810362377</v>
      </c>
      <c r="I9" s="166" t="n">
        <v>151268.17202623</v>
      </c>
    </row>
    <row r="10" customFormat="false" ht="12.8" hidden="false" customHeight="false" outlineLevel="0" collapsed="false">
      <c r="A10" s="166" t="n">
        <v>57</v>
      </c>
      <c r="B10" s="166" t="n">
        <v>19510720.9348717</v>
      </c>
      <c r="C10" s="166" t="n">
        <v>18772632.0522002</v>
      </c>
      <c r="D10" s="166" t="n">
        <v>66351902.7083651</v>
      </c>
      <c r="E10" s="166" t="n">
        <v>66351902.7083651</v>
      </c>
      <c r="F10" s="166" t="n">
        <v>0</v>
      </c>
      <c r="G10" s="166" t="n">
        <v>413586.258336625</v>
      </c>
      <c r="H10" s="166" t="n">
        <v>238137.823326839</v>
      </c>
      <c r="I10" s="166" t="n">
        <v>123378.287154311</v>
      </c>
    </row>
    <row r="11" customFormat="false" ht="12.8" hidden="false" customHeight="false" outlineLevel="0" collapsed="false">
      <c r="A11" s="166" t="n">
        <v>58</v>
      </c>
      <c r="B11" s="166" t="n">
        <v>23339052.656364</v>
      </c>
      <c r="C11" s="166" t="n">
        <v>22600878.1366645</v>
      </c>
      <c r="D11" s="166" t="n">
        <v>79882706.2211742</v>
      </c>
      <c r="E11" s="166" t="n">
        <v>68470891.0467207</v>
      </c>
      <c r="F11" s="166" t="n">
        <v>11411815.1744534</v>
      </c>
      <c r="G11" s="166" t="n">
        <v>415889.735639967</v>
      </c>
      <c r="H11" s="166" t="n">
        <v>230582.912895283</v>
      </c>
      <c r="I11" s="166" t="n">
        <v>131002.673091904</v>
      </c>
    </row>
    <row r="12" customFormat="false" ht="12.8" hidden="false" customHeight="false" outlineLevel="0" collapsed="false">
      <c r="A12" s="166" t="n">
        <v>59</v>
      </c>
      <c r="B12" s="166" t="n">
        <v>20676340.3358436</v>
      </c>
      <c r="C12" s="166" t="n">
        <v>19987346.5543269</v>
      </c>
      <c r="D12" s="166" t="n">
        <v>70658358.7383324</v>
      </c>
      <c r="E12" s="166" t="n">
        <v>70658358.7383324</v>
      </c>
      <c r="F12" s="166" t="n">
        <v>0</v>
      </c>
      <c r="G12" s="166" t="n">
        <v>367663.677083727</v>
      </c>
      <c r="H12" s="166" t="n">
        <v>225108.785774441</v>
      </c>
      <c r="I12" s="166" t="n">
        <v>137459.026655012</v>
      </c>
    </row>
    <row r="13" customFormat="false" ht="12.8" hidden="false" customHeight="false" outlineLevel="0" collapsed="false">
      <c r="A13" s="166" t="n">
        <v>60</v>
      </c>
      <c r="B13" s="166" t="n">
        <v>24442783.390504</v>
      </c>
      <c r="C13" s="166" t="n">
        <v>23718443.3956191</v>
      </c>
      <c r="D13" s="166" t="n">
        <v>83772244.5237371</v>
      </c>
      <c r="E13" s="166" t="n">
        <v>71804781.020346</v>
      </c>
      <c r="F13" s="166" t="n">
        <v>11967463.503391</v>
      </c>
      <c r="G13" s="166" t="n">
        <v>396743.97044938</v>
      </c>
      <c r="H13" s="166" t="n">
        <v>227007.358244038</v>
      </c>
      <c r="I13" s="166" t="n">
        <v>143698.094559182</v>
      </c>
    </row>
    <row r="14" customFormat="false" ht="12.8" hidden="false" customHeight="false" outlineLevel="0" collapsed="false">
      <c r="A14" s="166" t="n">
        <v>61</v>
      </c>
      <c r="B14" s="166" t="n">
        <v>19425279.3963776</v>
      </c>
      <c r="C14" s="166" t="n">
        <v>18694163.0781907</v>
      </c>
      <c r="D14" s="166" t="n">
        <v>62655549.6102329</v>
      </c>
      <c r="E14" s="166" t="n">
        <v>70961222.6214461</v>
      </c>
      <c r="F14" s="166" t="n">
        <v>0</v>
      </c>
      <c r="G14" s="166" t="n">
        <v>385120.323093544</v>
      </c>
      <c r="H14" s="166" t="n">
        <v>255380.671773609</v>
      </c>
      <c r="I14" s="166" t="n">
        <v>129450.461885458</v>
      </c>
    </row>
    <row r="15" customFormat="false" ht="12.8" hidden="false" customHeight="false" outlineLevel="0" collapsed="false">
      <c r="A15" s="166" t="n">
        <v>62</v>
      </c>
      <c r="B15" s="166" t="n">
        <v>22128007.929654</v>
      </c>
      <c r="C15" s="166" t="n">
        <v>21409449.6656469</v>
      </c>
      <c r="D15" s="166" t="n">
        <v>71778714.4057313</v>
      </c>
      <c r="E15" s="166" t="n">
        <v>69714099.3486738</v>
      </c>
      <c r="F15" s="166" t="n">
        <v>11619016.5581123</v>
      </c>
      <c r="G15" s="166" t="n">
        <v>396657.897900116</v>
      </c>
      <c r="H15" s="166" t="n">
        <v>234931.164644349</v>
      </c>
      <c r="I15" s="166" t="n">
        <v>124241.716375217</v>
      </c>
    </row>
    <row r="16" customFormat="false" ht="12.8" hidden="false" customHeight="false" outlineLevel="0" collapsed="false">
      <c r="A16" s="166" t="n">
        <v>63</v>
      </c>
      <c r="B16" s="166" t="n">
        <v>18144968.4047922</v>
      </c>
      <c r="C16" s="166" t="n">
        <v>17507481.7642189</v>
      </c>
      <c r="D16" s="166" t="n">
        <v>58906927.6239573</v>
      </c>
      <c r="E16" s="166" t="n">
        <v>66038620.5698344</v>
      </c>
      <c r="F16" s="166" t="n">
        <v>0</v>
      </c>
      <c r="G16" s="166" t="n">
        <v>349907.588704731</v>
      </c>
      <c r="H16" s="166" t="n">
        <v>208838.907550347</v>
      </c>
      <c r="I16" s="166" t="n">
        <v>112485.920454584</v>
      </c>
    </row>
    <row r="17" customFormat="false" ht="12.8" hidden="false" customHeight="false" outlineLevel="0" collapsed="false">
      <c r="A17" s="166" t="n">
        <v>64</v>
      </c>
      <c r="B17" s="166" t="n">
        <v>19836641.3035061</v>
      </c>
      <c r="C17" s="166" t="n">
        <v>19240579.5549017</v>
      </c>
      <c r="D17" s="166" t="n">
        <v>64744975.4296404</v>
      </c>
      <c r="E17" s="166" t="n">
        <v>62201099.778605</v>
      </c>
      <c r="F17" s="166" t="n">
        <v>10366849.9631008</v>
      </c>
      <c r="G17" s="166" t="n">
        <v>316139.72116797</v>
      </c>
      <c r="H17" s="166" t="n">
        <v>201450.048869671</v>
      </c>
      <c r="I17" s="166" t="n">
        <v>112102.826524005</v>
      </c>
    </row>
    <row r="18" customFormat="false" ht="12.8" hidden="false" customHeight="false" outlineLevel="0" collapsed="false">
      <c r="A18" s="166" t="n">
        <v>65</v>
      </c>
      <c r="B18" s="166" t="n">
        <v>15838280.4823216</v>
      </c>
      <c r="C18" s="166" t="n">
        <v>15266786.4777722</v>
      </c>
      <c r="D18" s="166" t="n">
        <v>48722220.7070428</v>
      </c>
      <c r="E18" s="166" t="n">
        <v>61869622.9419318</v>
      </c>
      <c r="F18" s="166" t="n">
        <v>0</v>
      </c>
      <c r="G18" s="166" t="n">
        <v>293358.556230833</v>
      </c>
      <c r="H18" s="166" t="n">
        <v>200443.796049829</v>
      </c>
      <c r="I18" s="166" t="n">
        <v>110988.074669527</v>
      </c>
    </row>
    <row r="19" customFormat="false" ht="12.8" hidden="false" customHeight="false" outlineLevel="0" collapsed="false">
      <c r="A19" s="166" t="n">
        <v>66</v>
      </c>
      <c r="B19" s="166" t="n">
        <v>18778360.1188109</v>
      </c>
      <c r="C19" s="166" t="n">
        <v>18212473.0018592</v>
      </c>
      <c r="D19" s="166" t="n">
        <v>58758310.1698221</v>
      </c>
      <c r="E19" s="166" t="n">
        <v>62353425.0747698</v>
      </c>
      <c r="F19" s="166" t="n">
        <v>10392237.5124616</v>
      </c>
      <c r="G19" s="166" t="n">
        <v>294460.186874524</v>
      </c>
      <c r="H19" s="166" t="n">
        <v>196186.538477386</v>
      </c>
      <c r="I19" s="166" t="n">
        <v>107486.273713936</v>
      </c>
    </row>
    <row r="20" customFormat="false" ht="12.8" hidden="false" customHeight="false" outlineLevel="0" collapsed="false">
      <c r="A20" s="166" t="n">
        <v>67</v>
      </c>
      <c r="B20" s="166" t="n">
        <v>15860188.8718915</v>
      </c>
      <c r="C20" s="166" t="n">
        <v>15266336.8334218</v>
      </c>
      <c r="D20" s="166" t="n">
        <v>49437145.1843315</v>
      </c>
      <c r="E20" s="166" t="n">
        <v>60559005.7924842</v>
      </c>
      <c r="F20" s="166" t="n">
        <v>0</v>
      </c>
      <c r="G20" s="166" t="n">
        <v>310256.129758465</v>
      </c>
      <c r="H20" s="166" t="n">
        <v>207049.283705519</v>
      </c>
      <c r="I20" s="166" t="n">
        <v>109352.321436835</v>
      </c>
    </row>
    <row r="21" customFormat="false" ht="12.8" hidden="false" customHeight="false" outlineLevel="0" collapsed="false">
      <c r="A21" s="166" t="n">
        <v>68</v>
      </c>
      <c r="B21" s="166" t="n">
        <v>18033810.2682384</v>
      </c>
      <c r="C21" s="166" t="n">
        <v>17429822.5917796</v>
      </c>
      <c r="D21" s="166" t="n">
        <v>56931853.5348079</v>
      </c>
      <c r="E21" s="166" t="n">
        <v>58594550.2898636</v>
      </c>
      <c r="F21" s="166" t="n">
        <v>9765758.38164393</v>
      </c>
      <c r="G21" s="166" t="n">
        <v>322286.80458126</v>
      </c>
      <c r="H21" s="166" t="n">
        <v>204810.158504698</v>
      </c>
      <c r="I21" s="166" t="n">
        <v>109843.876246888</v>
      </c>
    </row>
    <row r="22" customFormat="false" ht="12.8" hidden="false" customHeight="false" outlineLevel="0" collapsed="false">
      <c r="A22" s="166" t="n">
        <v>69</v>
      </c>
      <c r="B22" s="166" t="n">
        <v>16519043.637939</v>
      </c>
      <c r="C22" s="166" t="n">
        <v>15951956.5070811</v>
      </c>
      <c r="D22" s="166" t="n">
        <v>52153431.8633301</v>
      </c>
      <c r="E22" s="166" t="n">
        <v>61546204.7331782</v>
      </c>
      <c r="F22" s="166" t="n">
        <v>0</v>
      </c>
      <c r="G22" s="166" t="n">
        <v>284732.011818812</v>
      </c>
      <c r="H22" s="166" t="n">
        <v>204516.203423935</v>
      </c>
      <c r="I22" s="166" t="n">
        <v>111198.450878821</v>
      </c>
    </row>
    <row r="23" customFormat="false" ht="12.8" hidden="false" customHeight="false" outlineLevel="0" collapsed="false">
      <c r="A23" s="166" t="n">
        <v>70</v>
      </c>
      <c r="B23" s="166" t="n">
        <v>18695477.4701039</v>
      </c>
      <c r="C23" s="166" t="n">
        <v>18107165.2138353</v>
      </c>
      <c r="D23" s="166" t="n">
        <v>59341196.1545907</v>
      </c>
      <c r="E23" s="166" t="n">
        <v>59695439.2568477</v>
      </c>
      <c r="F23" s="166" t="n">
        <v>9949239.87614129</v>
      </c>
      <c r="G23" s="166" t="n">
        <v>328881.851277874</v>
      </c>
      <c r="H23" s="166" t="n">
        <v>200303.934707895</v>
      </c>
      <c r="I23" s="166" t="n">
        <v>84466.3861183317</v>
      </c>
    </row>
    <row r="24" customFormat="false" ht="12.8" hidden="false" customHeight="false" outlineLevel="0" collapsed="false">
      <c r="A24" s="166" t="n">
        <v>71</v>
      </c>
      <c r="B24" s="166" t="n">
        <v>16080435.9298556</v>
      </c>
      <c r="C24" s="166" t="n">
        <v>15491618.055342</v>
      </c>
      <c r="D24" s="166" t="n">
        <v>50936740.0650975</v>
      </c>
      <c r="E24" s="166" t="n">
        <v>59207421.2825803</v>
      </c>
      <c r="F24" s="166" t="n">
        <v>0</v>
      </c>
      <c r="G24" s="166" t="n">
        <v>323146.045820697</v>
      </c>
      <c r="H24" s="166" t="n">
        <v>202753.310707704</v>
      </c>
      <c r="I24" s="166" t="n">
        <v>89883.5971217129</v>
      </c>
    </row>
    <row r="25" customFormat="false" ht="12.8" hidden="false" customHeight="false" outlineLevel="0" collapsed="false">
      <c r="A25" s="166" t="n">
        <v>72</v>
      </c>
      <c r="B25" s="166" t="n">
        <v>18794097.4640602</v>
      </c>
      <c r="C25" s="166" t="n">
        <v>18214633.8122873</v>
      </c>
      <c r="D25" s="166" t="n">
        <v>60028252.7431855</v>
      </c>
      <c r="E25" s="166" t="n">
        <v>59530365.6241256</v>
      </c>
      <c r="F25" s="166" t="n">
        <v>9921727.60402093</v>
      </c>
      <c r="G25" s="166" t="n">
        <v>315847.283043876</v>
      </c>
      <c r="H25" s="166" t="n">
        <v>198460.514970549</v>
      </c>
      <c r="I25" s="166" t="n">
        <v>93079.7910834957</v>
      </c>
    </row>
    <row r="26" customFormat="false" ht="12.8" hidden="false" customHeight="false" outlineLevel="0" collapsed="false">
      <c r="A26" s="166" t="n">
        <v>73</v>
      </c>
      <c r="B26" s="166" t="n">
        <v>16465853.0201539</v>
      </c>
      <c r="C26" s="166" t="n">
        <v>15859907.7599255</v>
      </c>
      <c r="D26" s="166" t="n">
        <v>52514516.1261861</v>
      </c>
      <c r="E26" s="166" t="n">
        <v>60092991.5743978</v>
      </c>
      <c r="F26" s="166" t="n">
        <v>0</v>
      </c>
      <c r="G26" s="166" t="n">
        <v>340368.41466263</v>
      </c>
      <c r="H26" s="166" t="n">
        <v>198725.132850366</v>
      </c>
      <c r="I26" s="166" t="n">
        <v>95502.4467363211</v>
      </c>
    </row>
    <row r="27" customFormat="false" ht="12.8" hidden="false" customHeight="false" outlineLevel="0" collapsed="false">
      <c r="A27" s="166" t="n">
        <v>74</v>
      </c>
      <c r="B27" s="166" t="n">
        <v>19332887.4107337</v>
      </c>
      <c r="C27" s="166" t="n">
        <v>18736462.4099106</v>
      </c>
      <c r="D27" s="166" t="n">
        <v>62093291.0962587</v>
      </c>
      <c r="E27" s="166" t="n">
        <v>60817537.0059052</v>
      </c>
      <c r="F27" s="166" t="n">
        <v>10136256.1676509</v>
      </c>
      <c r="G27" s="166" t="n">
        <v>327250.447902268</v>
      </c>
      <c r="H27" s="166" t="n">
        <v>201662.535824237</v>
      </c>
      <c r="I27" s="166" t="n">
        <v>96445.738709518</v>
      </c>
    </row>
    <row r="28" customFormat="false" ht="12.8" hidden="false" customHeight="false" outlineLevel="0" collapsed="false">
      <c r="A28" s="166" t="n">
        <v>75</v>
      </c>
      <c r="B28" s="166" t="n">
        <v>16970677.1418816</v>
      </c>
      <c r="C28" s="166" t="n">
        <v>16379465.0881369</v>
      </c>
      <c r="D28" s="166" t="n">
        <v>54505300.0414625</v>
      </c>
      <c r="E28" s="166" t="n">
        <v>61650326.0788333</v>
      </c>
      <c r="F28" s="166" t="n">
        <v>0</v>
      </c>
      <c r="G28" s="166" t="n">
        <v>328598.506673364</v>
      </c>
      <c r="H28" s="166" t="n">
        <v>191774.332247705</v>
      </c>
      <c r="I28" s="166" t="n">
        <v>101198.878319462</v>
      </c>
    </row>
    <row r="29" customFormat="false" ht="12.8" hidden="false" customHeight="false" outlineLevel="0" collapsed="false">
      <c r="A29" s="166" t="n">
        <v>76</v>
      </c>
      <c r="B29" s="166" t="n">
        <v>20097889.1882166</v>
      </c>
      <c r="C29" s="166" t="n">
        <v>19453644.6735033</v>
      </c>
      <c r="D29" s="166" t="n">
        <v>64768938.9320998</v>
      </c>
      <c r="E29" s="166" t="n">
        <v>62703106.7642422</v>
      </c>
      <c r="F29" s="166" t="n">
        <v>10450517.7940404</v>
      </c>
      <c r="G29" s="166" t="n">
        <v>368958.494464161</v>
      </c>
      <c r="H29" s="166" t="n">
        <v>208347.949216863</v>
      </c>
      <c r="I29" s="166" t="n">
        <v>95625.8157603469</v>
      </c>
    </row>
    <row r="30" customFormat="false" ht="12.8" hidden="false" customHeight="false" outlineLevel="0" collapsed="false">
      <c r="A30" s="166" t="n">
        <v>77</v>
      </c>
      <c r="B30" s="166" t="n">
        <v>17590011.6170616</v>
      </c>
      <c r="C30" s="166" t="n">
        <v>16975448.1574797</v>
      </c>
      <c r="D30" s="166" t="n">
        <v>56736589.2067767</v>
      </c>
      <c r="E30" s="166" t="n">
        <v>63390523.1449246</v>
      </c>
      <c r="F30" s="166" t="n">
        <v>0</v>
      </c>
      <c r="G30" s="166" t="n">
        <v>343491.81390176</v>
      </c>
      <c r="H30" s="166" t="n">
        <v>202126.361233343</v>
      </c>
      <c r="I30" s="166" t="n">
        <v>98493.2634953819</v>
      </c>
    </row>
    <row r="31" customFormat="false" ht="12.8" hidden="false" customHeight="false" outlineLevel="0" collapsed="false">
      <c r="A31" s="166" t="n">
        <v>78</v>
      </c>
      <c r="B31" s="166" t="n">
        <v>20472200.48688</v>
      </c>
      <c r="C31" s="166" t="n">
        <v>19801943.8964141</v>
      </c>
      <c r="D31" s="166" t="n">
        <v>66170700.7529396</v>
      </c>
      <c r="E31" s="166" t="n">
        <v>63462339.1318315</v>
      </c>
      <c r="F31" s="166" t="n">
        <v>10577056.5219719</v>
      </c>
      <c r="G31" s="166" t="n">
        <v>375295.550197338</v>
      </c>
      <c r="H31" s="166" t="n">
        <v>226792.972247652</v>
      </c>
      <c r="I31" s="166" t="n">
        <v>97382.954315581</v>
      </c>
    </row>
    <row r="32" customFormat="false" ht="12.8" hidden="false" customHeight="false" outlineLevel="0" collapsed="false">
      <c r="A32" s="166" t="n">
        <v>79</v>
      </c>
      <c r="B32" s="166" t="n">
        <v>17963779.0475901</v>
      </c>
      <c r="C32" s="166" t="n">
        <v>17331980.7454952</v>
      </c>
      <c r="D32" s="166" t="n">
        <v>58175962.6352147</v>
      </c>
      <c r="E32" s="166" t="n">
        <v>64341646.4658078</v>
      </c>
      <c r="F32" s="166" t="n">
        <v>0</v>
      </c>
      <c r="G32" s="166" t="n">
        <v>343279.381188774</v>
      </c>
      <c r="H32" s="166" t="n">
        <v>217788.475324785</v>
      </c>
      <c r="I32" s="166" t="n">
        <v>101043.493687512</v>
      </c>
    </row>
    <row r="33" customFormat="false" ht="12.8" hidden="false" customHeight="false" outlineLevel="0" collapsed="false">
      <c r="A33" s="166" t="n">
        <v>80</v>
      </c>
      <c r="B33" s="166" t="n">
        <v>21010282.6522933</v>
      </c>
      <c r="C33" s="166" t="n">
        <v>20314154.6283068</v>
      </c>
      <c r="D33" s="166" t="n">
        <v>68081889.3177614</v>
      </c>
      <c r="E33" s="166" t="n">
        <v>64810335.4154314</v>
      </c>
      <c r="F33" s="166" t="n">
        <v>10801722.5692386</v>
      </c>
      <c r="G33" s="166" t="n">
        <v>390992.220556293</v>
      </c>
      <c r="H33" s="166" t="n">
        <v>234339.584324329</v>
      </c>
      <c r="I33" s="166" t="n">
        <v>101137.455865549</v>
      </c>
    </row>
    <row r="34" customFormat="false" ht="12.8" hidden="false" customHeight="false" outlineLevel="0" collapsed="false">
      <c r="A34" s="166" t="n">
        <v>81</v>
      </c>
      <c r="B34" s="166" t="n">
        <v>18420520.6568374</v>
      </c>
      <c r="C34" s="166" t="n">
        <v>17711661.5415852</v>
      </c>
      <c r="D34" s="166" t="n">
        <v>59618856.2842635</v>
      </c>
      <c r="E34" s="166" t="n">
        <v>65438626.4494981</v>
      </c>
      <c r="F34" s="166" t="n">
        <v>0</v>
      </c>
      <c r="G34" s="166" t="n">
        <v>408887.443863448</v>
      </c>
      <c r="H34" s="166" t="n">
        <v>228444.321239668</v>
      </c>
      <c r="I34" s="166" t="n">
        <v>102181.928784397</v>
      </c>
    </row>
    <row r="35" customFormat="false" ht="12.8" hidden="false" customHeight="false" outlineLevel="0" collapsed="false">
      <c r="A35" s="166" t="n">
        <v>82</v>
      </c>
      <c r="B35" s="166" t="n">
        <v>21480955.1392257</v>
      </c>
      <c r="C35" s="166" t="n">
        <v>20750483.7817635</v>
      </c>
      <c r="D35" s="166" t="n">
        <v>69723281.7359853</v>
      </c>
      <c r="E35" s="166" t="n">
        <v>65922439.9193232</v>
      </c>
      <c r="F35" s="166" t="n">
        <v>10987073.3198872</v>
      </c>
      <c r="G35" s="166" t="n">
        <v>411033.639540678</v>
      </c>
      <c r="H35" s="166" t="n">
        <v>247050.00924481</v>
      </c>
      <c r="I35" s="166" t="n">
        <v>103411.012395434</v>
      </c>
    </row>
    <row r="36" customFormat="false" ht="12.8" hidden="false" customHeight="false" outlineLevel="0" collapsed="false">
      <c r="A36" s="166" t="n">
        <v>83</v>
      </c>
      <c r="B36" s="166" t="n">
        <v>18914021.2471525</v>
      </c>
      <c r="C36" s="166" t="n">
        <v>18198871.5704901</v>
      </c>
      <c r="D36" s="166" t="n">
        <v>61428924.1434557</v>
      </c>
      <c r="E36" s="166" t="n">
        <v>66908421.1707954</v>
      </c>
      <c r="F36" s="166" t="n">
        <v>0</v>
      </c>
      <c r="G36" s="166" t="n">
        <v>402413.912093444</v>
      </c>
      <c r="H36" s="166" t="n">
        <v>239528.988320306</v>
      </c>
      <c r="I36" s="166" t="n">
        <v>104581.108926674</v>
      </c>
    </row>
    <row r="37" customFormat="false" ht="12.8" hidden="false" customHeight="false" outlineLevel="0" collapsed="false">
      <c r="A37" s="166" t="n">
        <v>84</v>
      </c>
      <c r="B37" s="166" t="n">
        <v>22144955.7870685</v>
      </c>
      <c r="C37" s="166" t="n">
        <v>21360050.3516439</v>
      </c>
      <c r="D37" s="166" t="n">
        <v>71920016.174626</v>
      </c>
      <c r="E37" s="166" t="n">
        <v>67659341.4976944</v>
      </c>
      <c r="F37" s="166" t="n">
        <v>11276556.9162824</v>
      </c>
      <c r="G37" s="166" t="n">
        <v>452493.998857032</v>
      </c>
      <c r="H37" s="166" t="n">
        <v>260279.50774539</v>
      </c>
      <c r="I37" s="166" t="n">
        <v>103045.612603058</v>
      </c>
    </row>
    <row r="38" customFormat="false" ht="12.8" hidden="false" customHeight="false" outlineLevel="0" collapsed="false">
      <c r="A38" s="166" t="n">
        <v>85</v>
      </c>
      <c r="B38" s="166" t="n">
        <v>19447582.5745735</v>
      </c>
      <c r="C38" s="166" t="n">
        <v>18685976.1790512</v>
      </c>
      <c r="D38" s="166" t="n">
        <v>63241379.0466285</v>
      </c>
      <c r="E38" s="166" t="n">
        <v>68480884.9835844</v>
      </c>
      <c r="F38" s="166" t="n">
        <v>0</v>
      </c>
      <c r="G38" s="166" t="n">
        <v>442317.600509993</v>
      </c>
      <c r="H38" s="166" t="n">
        <v>246595.842085089</v>
      </c>
      <c r="I38" s="166" t="n">
        <v>103847.075610266</v>
      </c>
    </row>
    <row r="39" customFormat="false" ht="12.8" hidden="false" customHeight="false" outlineLevel="0" collapsed="false">
      <c r="A39" s="166" t="n">
        <v>86</v>
      </c>
      <c r="B39" s="166" t="n">
        <v>22681607.161077</v>
      </c>
      <c r="C39" s="166" t="n">
        <v>21902255.2200942</v>
      </c>
      <c r="D39" s="166" t="n">
        <v>73901425.7957336</v>
      </c>
      <c r="E39" s="166" t="n">
        <v>69209265.9202972</v>
      </c>
      <c r="F39" s="166" t="n">
        <v>11534877.6533829</v>
      </c>
      <c r="G39" s="166" t="n">
        <v>442351.836159155</v>
      </c>
      <c r="H39" s="166" t="n">
        <v>263331.431664427</v>
      </c>
      <c r="I39" s="166" t="n">
        <v>105240.961656043</v>
      </c>
    </row>
    <row r="40" customFormat="false" ht="12.8" hidden="false" customHeight="false" outlineLevel="0" collapsed="false">
      <c r="A40" s="166" t="n">
        <v>87</v>
      </c>
      <c r="B40" s="166" t="n">
        <v>19845367.7180804</v>
      </c>
      <c r="C40" s="166" t="n">
        <v>19076165.3228752</v>
      </c>
      <c r="D40" s="166" t="n">
        <v>64675876.0453869</v>
      </c>
      <c r="E40" s="166" t="n">
        <v>69716346.977988</v>
      </c>
      <c r="F40" s="166" t="n">
        <v>0</v>
      </c>
      <c r="G40" s="166" t="n">
        <v>450208.201667003</v>
      </c>
      <c r="H40" s="166" t="n">
        <v>246440.045691241</v>
      </c>
      <c r="I40" s="166" t="n">
        <v>103648.782638477</v>
      </c>
    </row>
    <row r="41" customFormat="false" ht="12.8" hidden="false" customHeight="false" outlineLevel="0" collapsed="false">
      <c r="A41" s="166" t="n">
        <v>88</v>
      </c>
      <c r="B41" s="166" t="n">
        <v>23224791.5485357</v>
      </c>
      <c r="C41" s="166" t="n">
        <v>22419931.7825558</v>
      </c>
      <c r="D41" s="166" t="n">
        <v>75721070.2442839</v>
      </c>
      <c r="E41" s="166" t="n">
        <v>70657252.8709824</v>
      </c>
      <c r="F41" s="166" t="n">
        <v>11776208.8118304</v>
      </c>
      <c r="G41" s="166" t="n">
        <v>477576.163878175</v>
      </c>
      <c r="H41" s="166" t="n">
        <v>257623.523724482</v>
      </c>
      <c r="I41" s="166" t="n">
        <v>99514.3976817641</v>
      </c>
    </row>
    <row r="42" customFormat="false" ht="12.8" hidden="false" customHeight="false" outlineLevel="0" collapsed="false">
      <c r="A42" s="166" t="n">
        <v>89</v>
      </c>
      <c r="B42" s="166" t="n">
        <v>20261690.8797095</v>
      </c>
      <c r="C42" s="166" t="n">
        <v>19487355.5935924</v>
      </c>
      <c r="D42" s="166" t="n">
        <v>66163864.3253867</v>
      </c>
      <c r="E42" s="166" t="n">
        <v>71032258.0446811</v>
      </c>
      <c r="F42" s="166" t="n">
        <v>0</v>
      </c>
      <c r="G42" s="166" t="n">
        <v>446458.940171685</v>
      </c>
      <c r="H42" s="166" t="n">
        <v>254894.926545473</v>
      </c>
      <c r="I42" s="166" t="n">
        <v>104259.170571389</v>
      </c>
    </row>
    <row r="43" customFormat="false" ht="12.8" hidden="false" customHeight="false" outlineLevel="0" collapsed="false">
      <c r="A43" s="166" t="n">
        <v>90</v>
      </c>
      <c r="B43" s="166" t="n">
        <v>23883317.7495159</v>
      </c>
      <c r="C43" s="166" t="n">
        <v>23081532.4896434</v>
      </c>
      <c r="D43" s="166" t="n">
        <v>78040498.2281397</v>
      </c>
      <c r="E43" s="166" t="n">
        <v>72594765.1403916</v>
      </c>
      <c r="F43" s="166" t="n">
        <v>12099127.5233986</v>
      </c>
      <c r="G43" s="166" t="n">
        <v>472028.172185415</v>
      </c>
      <c r="H43" s="166" t="n">
        <v>258857.270959985</v>
      </c>
      <c r="I43" s="166" t="n">
        <v>101285.452467341</v>
      </c>
    </row>
    <row r="44" customFormat="false" ht="12.8" hidden="false" customHeight="false" outlineLevel="0" collapsed="false">
      <c r="A44" s="166" t="n">
        <v>91</v>
      </c>
      <c r="B44" s="166" t="n">
        <v>21128668.5957054</v>
      </c>
      <c r="C44" s="166" t="n">
        <v>20365938.9273094</v>
      </c>
      <c r="D44" s="166" t="n">
        <v>69235990.4116605</v>
      </c>
      <c r="E44" s="166" t="n">
        <v>74082389.0040274</v>
      </c>
      <c r="F44" s="166" t="n">
        <v>0</v>
      </c>
      <c r="G44" s="166" t="n">
        <v>435276.300695248</v>
      </c>
      <c r="H44" s="166" t="n">
        <v>255303.760107031</v>
      </c>
      <c r="I44" s="166" t="n">
        <v>103070.867991023</v>
      </c>
    </row>
    <row r="45" customFormat="false" ht="12.8" hidden="false" customHeight="false" outlineLevel="0" collapsed="false">
      <c r="A45" s="166" t="n">
        <v>92</v>
      </c>
      <c r="B45" s="166" t="n">
        <v>24530129.3643687</v>
      </c>
      <c r="C45" s="166" t="n">
        <v>23707672.1474149</v>
      </c>
      <c r="D45" s="166" t="n">
        <v>80288564.9928265</v>
      </c>
      <c r="E45" s="166" t="n">
        <v>74462134.9654424</v>
      </c>
      <c r="F45" s="166" t="n">
        <v>12410355.8275737</v>
      </c>
      <c r="G45" s="166" t="n">
        <v>480466.510573571</v>
      </c>
      <c r="H45" s="166" t="n">
        <v>270990.822422959</v>
      </c>
      <c r="I45" s="166" t="n">
        <v>101428.405653179</v>
      </c>
    </row>
    <row r="46" customFormat="false" ht="12.8" hidden="false" customHeight="false" outlineLevel="0" collapsed="false">
      <c r="A46" s="166" t="n">
        <v>93</v>
      </c>
      <c r="B46" s="166" t="n">
        <v>21260447.3848468</v>
      </c>
      <c r="C46" s="166" t="n">
        <v>20440287.4802132</v>
      </c>
      <c r="D46" s="166" t="n">
        <v>69641882.3873172</v>
      </c>
      <c r="E46" s="166" t="n">
        <v>74217913.2176082</v>
      </c>
      <c r="F46" s="166" t="n">
        <v>0</v>
      </c>
      <c r="G46" s="166" t="n">
        <v>476227.590099431</v>
      </c>
      <c r="H46" s="166" t="n">
        <v>269772.947864808</v>
      </c>
      <c r="I46" s="166" t="n">
        <v>105941.952384711</v>
      </c>
    </row>
    <row r="47" customFormat="false" ht="12.8" hidden="false" customHeight="false" outlineLevel="0" collapsed="false">
      <c r="A47" s="166" t="n">
        <v>94</v>
      </c>
      <c r="B47" s="166" t="n">
        <v>24782685.2324685</v>
      </c>
      <c r="C47" s="166" t="n">
        <v>23930746.0610865</v>
      </c>
      <c r="D47" s="166" t="n">
        <v>81145893.7171508</v>
      </c>
      <c r="E47" s="166" t="n">
        <v>75060110.6213532</v>
      </c>
      <c r="F47" s="166" t="n">
        <v>12510018.4368922</v>
      </c>
      <c r="G47" s="166" t="n">
        <v>487811.724531121</v>
      </c>
      <c r="H47" s="166" t="n">
        <v>288678.788144228</v>
      </c>
      <c r="I47" s="166" t="n">
        <v>107783.798152348</v>
      </c>
    </row>
    <row r="48" customFormat="false" ht="12.8" hidden="false" customHeight="false" outlineLevel="0" collapsed="false">
      <c r="A48" s="166" t="n">
        <v>95</v>
      </c>
      <c r="B48" s="166" t="n">
        <v>21894848.5155754</v>
      </c>
      <c r="C48" s="166" t="n">
        <v>21093244.8343887</v>
      </c>
      <c r="D48" s="166" t="n">
        <v>71906609.7243725</v>
      </c>
      <c r="E48" s="166" t="n">
        <v>76447774.3086064</v>
      </c>
      <c r="F48" s="166" t="n">
        <v>0</v>
      </c>
      <c r="G48" s="166" t="n">
        <v>453918.653560138</v>
      </c>
      <c r="H48" s="166" t="n">
        <v>272927.972801622</v>
      </c>
      <c r="I48" s="166" t="n">
        <v>106795.792607074</v>
      </c>
    </row>
    <row r="49" customFormat="false" ht="12.8" hidden="false" customHeight="false" outlineLevel="0" collapsed="false">
      <c r="A49" s="166" t="n">
        <v>96</v>
      </c>
      <c r="B49" s="166" t="n">
        <v>25587753.5319937</v>
      </c>
      <c r="C49" s="166" t="n">
        <v>24784889.8996669</v>
      </c>
      <c r="D49" s="166" t="n">
        <v>84090841.7151625</v>
      </c>
      <c r="E49" s="166" t="n">
        <v>77644929.929606</v>
      </c>
      <c r="F49" s="166" t="n">
        <v>12940821.6549343</v>
      </c>
      <c r="G49" s="166" t="n">
        <v>438504.100380448</v>
      </c>
      <c r="H49" s="166" t="n">
        <v>287661.814055795</v>
      </c>
      <c r="I49" s="166" t="n">
        <v>109568.168415144</v>
      </c>
    </row>
    <row r="50" customFormat="false" ht="12.8" hidden="false" customHeight="false" outlineLevel="0" collapsed="false">
      <c r="A50" s="166" t="n">
        <v>97</v>
      </c>
      <c r="B50" s="166" t="n">
        <v>22154773.6573952</v>
      </c>
      <c r="C50" s="166" t="n">
        <v>21317935.7365708</v>
      </c>
      <c r="D50" s="166" t="n">
        <v>72725330.5598857</v>
      </c>
      <c r="E50" s="166" t="n">
        <v>77208048.4618056</v>
      </c>
      <c r="F50" s="166" t="n">
        <v>0</v>
      </c>
      <c r="G50" s="166" t="n">
        <v>474392.192954286</v>
      </c>
      <c r="H50" s="166" t="n">
        <v>286235.083968022</v>
      </c>
      <c r="I50" s="166" t="n">
        <v>108872.348431567</v>
      </c>
    </row>
    <row r="51" customFormat="false" ht="12.8" hidden="false" customHeight="false" outlineLevel="0" collapsed="false">
      <c r="A51" s="166" t="n">
        <v>98</v>
      </c>
      <c r="B51" s="166" t="n">
        <v>25782381.7680093</v>
      </c>
      <c r="C51" s="166" t="n">
        <v>24925910.248742</v>
      </c>
      <c r="D51" s="166" t="n">
        <v>84639852.627998</v>
      </c>
      <c r="E51" s="166" t="n">
        <v>78064966.0385302</v>
      </c>
      <c r="F51" s="166" t="n">
        <v>13010827.6730884</v>
      </c>
      <c r="G51" s="166" t="n">
        <v>482577.227400902</v>
      </c>
      <c r="H51" s="166" t="n">
        <v>296920.962430299</v>
      </c>
      <c r="I51" s="166" t="n">
        <v>109961.899194401</v>
      </c>
    </row>
    <row r="52" customFormat="false" ht="12.8" hidden="false" customHeight="false" outlineLevel="0" collapsed="false">
      <c r="A52" s="166" t="n">
        <v>99</v>
      </c>
      <c r="B52" s="166" t="n">
        <v>22641668.6001684</v>
      </c>
      <c r="C52" s="166" t="n">
        <v>21771818.7416522</v>
      </c>
      <c r="D52" s="166" t="n">
        <v>74372641.0448133</v>
      </c>
      <c r="E52" s="166" t="n">
        <v>78829916.9047419</v>
      </c>
      <c r="F52" s="166" t="n">
        <v>0</v>
      </c>
      <c r="G52" s="166" t="n">
        <v>489490.392010978</v>
      </c>
      <c r="H52" s="166" t="n">
        <v>300743.129402729</v>
      </c>
      <c r="I52" s="166" t="n">
        <v>113737.62443203</v>
      </c>
    </row>
    <row r="53" customFormat="false" ht="12.8" hidden="false" customHeight="false" outlineLevel="0" collapsed="false">
      <c r="A53" s="166" t="n">
        <v>100</v>
      </c>
      <c r="B53" s="166" t="n">
        <v>26413153.8325439</v>
      </c>
      <c r="C53" s="166" t="n">
        <v>25537732.0808088</v>
      </c>
      <c r="D53" s="166" t="n">
        <v>86795230.4943657</v>
      </c>
      <c r="E53" s="166" t="n">
        <v>79941886.8033141</v>
      </c>
      <c r="F53" s="166" t="n">
        <v>13323647.8005524</v>
      </c>
      <c r="G53" s="166" t="n">
        <v>492815.908733446</v>
      </c>
      <c r="H53" s="166" t="n">
        <v>304918.042728697</v>
      </c>
      <c r="I53" s="166" t="n">
        <v>110982.571818457</v>
      </c>
    </row>
    <row r="54" customFormat="false" ht="12.8" hidden="false" customHeight="false" outlineLevel="0" collapsed="false">
      <c r="A54" s="166" t="n">
        <v>101</v>
      </c>
      <c r="B54" s="166" t="n">
        <v>23067400.2262919</v>
      </c>
      <c r="C54" s="166" t="n">
        <v>22149757.4866387</v>
      </c>
      <c r="D54" s="166" t="n">
        <v>75722239.6117789</v>
      </c>
      <c r="E54" s="166" t="n">
        <v>80128708.7367345</v>
      </c>
      <c r="F54" s="166" t="n">
        <v>0</v>
      </c>
      <c r="G54" s="166" t="n">
        <v>535080.146937087</v>
      </c>
      <c r="H54" s="166" t="n">
        <v>303034.508244204</v>
      </c>
      <c r="I54" s="166" t="n">
        <v>113611.549245521</v>
      </c>
    </row>
    <row r="55" customFormat="false" ht="12.8" hidden="false" customHeight="false" outlineLevel="0" collapsed="false">
      <c r="A55" s="166" t="n">
        <v>102</v>
      </c>
      <c r="B55" s="166" t="n">
        <v>26905332.460448</v>
      </c>
      <c r="C55" s="166" t="n">
        <v>25988385.7088064</v>
      </c>
      <c r="D55" s="166" t="n">
        <v>88380191.7926275</v>
      </c>
      <c r="E55" s="166" t="n">
        <v>81279961.0497339</v>
      </c>
      <c r="F55" s="166" t="n">
        <v>13546660.1749556</v>
      </c>
      <c r="G55" s="166" t="n">
        <v>537485.702286143</v>
      </c>
      <c r="H55" s="166" t="n">
        <v>302649.469490504</v>
      </c>
      <c r="I55" s="166" t="n">
        <v>109730.82837862</v>
      </c>
    </row>
    <row r="56" customFormat="false" ht="12.8" hidden="false" customHeight="false" outlineLevel="0" collapsed="false">
      <c r="A56" s="166" t="n">
        <v>103</v>
      </c>
      <c r="B56" s="166" t="n">
        <v>23494512.5863785</v>
      </c>
      <c r="C56" s="166" t="n">
        <v>22573269.8064075</v>
      </c>
      <c r="D56" s="166" t="n">
        <v>77199941.4617731</v>
      </c>
      <c r="E56" s="166" t="n">
        <v>81534720.7679209</v>
      </c>
      <c r="F56" s="166" t="n">
        <v>0</v>
      </c>
      <c r="G56" s="166" t="n">
        <v>533375.440410499</v>
      </c>
      <c r="H56" s="166" t="n">
        <v>307834.179372105</v>
      </c>
      <c r="I56" s="166" t="n">
        <v>114333.085983421</v>
      </c>
    </row>
    <row r="57" customFormat="false" ht="12.8" hidden="false" customHeight="false" outlineLevel="0" collapsed="false">
      <c r="A57" s="166" t="n">
        <v>104</v>
      </c>
      <c r="B57" s="166" t="n">
        <v>27203449.3231427</v>
      </c>
      <c r="C57" s="166" t="n">
        <v>26279472.0178437</v>
      </c>
      <c r="D57" s="166" t="n">
        <v>89423728.5964354</v>
      </c>
      <c r="E57" s="166" t="n">
        <v>82131562.6792003</v>
      </c>
      <c r="F57" s="166" t="n">
        <v>13688593.7798667</v>
      </c>
      <c r="G57" s="166" t="n">
        <v>537121.432251796</v>
      </c>
      <c r="H57" s="166" t="n">
        <v>308469.415166483</v>
      </c>
      <c r="I57" s="166" t="n">
        <v>111980.654115286</v>
      </c>
    </row>
    <row r="58" customFormat="false" ht="12.8" hidden="false" customHeight="false" outlineLevel="0" collapsed="false">
      <c r="A58" s="166" t="n">
        <v>105</v>
      </c>
      <c r="B58" s="166" t="n">
        <v>23758181.3062636</v>
      </c>
      <c r="C58" s="166" t="n">
        <v>22844786.4861834</v>
      </c>
      <c r="D58" s="166" t="n">
        <v>78179819.885067</v>
      </c>
      <c r="E58" s="166" t="n">
        <v>82447539.0170798</v>
      </c>
      <c r="F58" s="166" t="n">
        <v>0</v>
      </c>
      <c r="G58" s="166" t="n">
        <v>524766.332102298</v>
      </c>
      <c r="H58" s="166" t="n">
        <v>308137.965738307</v>
      </c>
      <c r="I58" s="166" t="n">
        <v>114986.460342333</v>
      </c>
    </row>
    <row r="59" customFormat="false" ht="12.8" hidden="false" customHeight="false" outlineLevel="0" collapsed="false">
      <c r="A59" s="166" t="n">
        <v>106</v>
      </c>
      <c r="B59" s="166" t="n">
        <v>27479416.4435527</v>
      </c>
      <c r="C59" s="166" t="n">
        <v>26551427.6835984</v>
      </c>
      <c r="D59" s="166" t="n">
        <v>90376452.6859651</v>
      </c>
      <c r="E59" s="166" t="n">
        <v>82895916.6834467</v>
      </c>
      <c r="F59" s="166" t="n">
        <v>13815986.1139078</v>
      </c>
      <c r="G59" s="166" t="n">
        <v>536742.501029984</v>
      </c>
      <c r="H59" s="166" t="n">
        <v>312105.062948901</v>
      </c>
      <c r="I59" s="166" t="n">
        <v>113058.851393547</v>
      </c>
    </row>
    <row r="60" customFormat="false" ht="12.8" hidden="false" customHeight="false" outlineLevel="0" collapsed="false">
      <c r="A60" s="166" t="n">
        <v>107</v>
      </c>
      <c r="B60" s="166" t="n">
        <v>24098077.8538507</v>
      </c>
      <c r="C60" s="166" t="n">
        <v>23164124.3098938</v>
      </c>
      <c r="D60" s="166" t="n">
        <v>79327502.0530713</v>
      </c>
      <c r="E60" s="166" t="n">
        <v>83548087.1811309</v>
      </c>
      <c r="F60" s="166" t="n">
        <v>0</v>
      </c>
      <c r="G60" s="166" t="n">
        <v>544801.249741238</v>
      </c>
      <c r="H60" s="166" t="n">
        <v>308891.328525729</v>
      </c>
      <c r="I60" s="166" t="n">
        <v>114658.522414156</v>
      </c>
    </row>
    <row r="61" customFormat="false" ht="12.8" hidden="false" customHeight="false" outlineLevel="0" collapsed="false">
      <c r="A61" s="166" t="n">
        <v>108</v>
      </c>
      <c r="B61" s="166" t="n">
        <v>28037485.2100564</v>
      </c>
      <c r="C61" s="166" t="n">
        <v>27091897.3718738</v>
      </c>
      <c r="D61" s="166" t="n">
        <v>92267053.942044</v>
      </c>
      <c r="E61" s="166" t="n">
        <v>84522810.15941</v>
      </c>
      <c r="F61" s="166" t="n">
        <v>14087135.0265683</v>
      </c>
      <c r="G61" s="166" t="n">
        <v>549104.756701008</v>
      </c>
      <c r="H61" s="166" t="n">
        <v>317049.324680294</v>
      </c>
      <c r="I61" s="166" t="n">
        <v>113476.795430447</v>
      </c>
    </row>
    <row r="62" customFormat="false" ht="12.8" hidden="false" customHeight="false" outlineLevel="0" collapsed="false">
      <c r="A62" s="166" t="n">
        <v>109</v>
      </c>
      <c r="B62" s="166" t="n">
        <v>24874732.2711675</v>
      </c>
      <c r="C62" s="166" t="n">
        <v>23940927.3999702</v>
      </c>
      <c r="D62" s="166" t="n">
        <v>82028002.5289193</v>
      </c>
      <c r="E62" s="166" t="n">
        <v>86214782.4023216</v>
      </c>
      <c r="F62" s="166" t="n">
        <v>0</v>
      </c>
      <c r="G62" s="166" t="n">
        <v>543741.474225709</v>
      </c>
      <c r="H62" s="166" t="n">
        <v>312370.743264671</v>
      </c>
      <c r="I62" s="166" t="n">
        <v>110989.505295692</v>
      </c>
    </row>
    <row r="63" customFormat="false" ht="12.8" hidden="false" customHeight="false" outlineLevel="0" collapsed="false">
      <c r="A63" s="166" t="n">
        <v>110</v>
      </c>
      <c r="B63" s="166" t="n">
        <v>28545400.5635711</v>
      </c>
      <c r="C63" s="166" t="n">
        <v>27550546.5958175</v>
      </c>
      <c r="D63" s="166" t="n">
        <v>93824128.4887142</v>
      </c>
      <c r="E63" s="166" t="n">
        <v>85883474.5907741</v>
      </c>
      <c r="F63" s="166" t="n">
        <v>14313912.4317957</v>
      </c>
      <c r="G63" s="166" t="n">
        <v>590732.321898171</v>
      </c>
      <c r="H63" s="166" t="n">
        <v>323862.062184696</v>
      </c>
      <c r="I63" s="166" t="n">
        <v>114656.54810112</v>
      </c>
    </row>
    <row r="64" customFormat="false" ht="12.8" hidden="false" customHeight="false" outlineLevel="0" collapsed="false">
      <c r="A64" s="166" t="n">
        <v>111</v>
      </c>
      <c r="B64" s="166" t="n">
        <v>24794205.5737983</v>
      </c>
      <c r="C64" s="166" t="n">
        <v>23841530.3596422</v>
      </c>
      <c r="D64" s="166" t="n">
        <v>81647878.2401595</v>
      </c>
      <c r="E64" s="166" t="n">
        <v>85857165.7631514</v>
      </c>
      <c r="F64" s="166" t="n">
        <v>0</v>
      </c>
      <c r="G64" s="166" t="n">
        <v>551187.206770227</v>
      </c>
      <c r="H64" s="166" t="n">
        <v>321428.85843693</v>
      </c>
      <c r="I64" s="166" t="n">
        <v>114370.212784196</v>
      </c>
    </row>
    <row r="65" customFormat="false" ht="12.8" hidden="false" customHeight="false" outlineLevel="0" collapsed="false">
      <c r="A65" s="166" t="n">
        <v>112</v>
      </c>
      <c r="B65" s="166" t="n">
        <v>28618017.6599049</v>
      </c>
      <c r="C65" s="166" t="n">
        <v>27651470.3570721</v>
      </c>
      <c r="D65" s="166" t="n">
        <v>94188465.4659272</v>
      </c>
      <c r="E65" s="166" t="n">
        <v>86160469.2806822</v>
      </c>
      <c r="F65" s="166" t="n">
        <v>14360078.213447</v>
      </c>
      <c r="G65" s="166" t="n">
        <v>553820.975925477</v>
      </c>
      <c r="H65" s="166" t="n">
        <v>331596.882929526</v>
      </c>
      <c r="I65" s="166" t="n">
        <v>115899.205682498</v>
      </c>
    </row>
    <row r="66" customFormat="false" ht="12.8" hidden="false" customHeight="false" outlineLevel="0" collapsed="false">
      <c r="A66" s="166" t="n">
        <v>113</v>
      </c>
      <c r="B66" s="166" t="n">
        <v>25166960.9975761</v>
      </c>
      <c r="C66" s="166" t="n">
        <v>24218935.5294283</v>
      </c>
      <c r="D66" s="166" t="n">
        <v>83004927.4257209</v>
      </c>
      <c r="E66" s="166" t="n">
        <v>87129699.463005</v>
      </c>
      <c r="F66" s="166" t="n">
        <v>0</v>
      </c>
      <c r="G66" s="166" t="n">
        <v>534128.390190334</v>
      </c>
      <c r="H66" s="166" t="n">
        <v>330029.991300968</v>
      </c>
      <c r="I66" s="166" t="n">
        <v>119810.123795037</v>
      </c>
    </row>
    <row r="67" customFormat="false" ht="12.8" hidden="false" customHeight="false" outlineLevel="0" collapsed="false">
      <c r="A67" s="166" t="n">
        <v>114</v>
      </c>
      <c r="B67" s="166" t="n">
        <v>29179614.1138285</v>
      </c>
      <c r="C67" s="166" t="n">
        <v>28244711.7246292</v>
      </c>
      <c r="D67" s="166" t="n">
        <v>96245414.366521</v>
      </c>
      <c r="E67" s="166" t="n">
        <v>87943969.623452</v>
      </c>
      <c r="F67" s="166" t="n">
        <v>14657328.2705753</v>
      </c>
      <c r="G67" s="166" t="n">
        <v>526856.666642671</v>
      </c>
      <c r="H67" s="166" t="n">
        <v>327747.504216702</v>
      </c>
      <c r="I67" s="166" t="n">
        <v>114711.740485611</v>
      </c>
    </row>
    <row r="68" customFormat="false" ht="12.8" hidden="false" customHeight="false" outlineLevel="0" collapsed="false">
      <c r="A68" s="166" t="n">
        <v>115</v>
      </c>
      <c r="B68" s="166" t="n">
        <v>25532885.6285589</v>
      </c>
      <c r="C68" s="166" t="n">
        <v>24554174.2937983</v>
      </c>
      <c r="D68" s="166" t="n">
        <v>84188510.2054495</v>
      </c>
      <c r="E68" s="166" t="n">
        <v>88226177.5880744</v>
      </c>
      <c r="F68" s="166" t="n">
        <v>0</v>
      </c>
      <c r="G68" s="166" t="n">
        <v>565025.871868467</v>
      </c>
      <c r="H68" s="166" t="n">
        <v>330776.829977452</v>
      </c>
      <c r="I68" s="166" t="n">
        <v>118440.904163802</v>
      </c>
    </row>
    <row r="69" customFormat="false" ht="12.8" hidden="false" customHeight="false" outlineLevel="0" collapsed="false">
      <c r="A69" s="166" t="n">
        <v>116</v>
      </c>
      <c r="B69" s="166" t="n">
        <v>29730763.3675062</v>
      </c>
      <c r="C69" s="166" t="n">
        <v>28706241.6801279</v>
      </c>
      <c r="D69" s="166" t="n">
        <v>97815760.8646246</v>
      </c>
      <c r="E69" s="166" t="n">
        <v>89276665.8840296</v>
      </c>
      <c r="F69" s="166" t="n">
        <v>14879444.3140049</v>
      </c>
      <c r="G69" s="166" t="n">
        <v>605312.362728748</v>
      </c>
      <c r="H69" s="166" t="n">
        <v>336496.338041727</v>
      </c>
      <c r="I69" s="166" t="n">
        <v>118161.409439781</v>
      </c>
    </row>
    <row r="70" customFormat="false" ht="12.8" hidden="false" customHeight="false" outlineLevel="0" collapsed="false">
      <c r="A70" s="166" t="n">
        <v>117</v>
      </c>
      <c r="B70" s="166" t="n">
        <v>25942535.2458625</v>
      </c>
      <c r="C70" s="166" t="n">
        <v>24992161.2401853</v>
      </c>
      <c r="D70" s="166" t="n">
        <v>85741105.5069588</v>
      </c>
      <c r="E70" s="166" t="n">
        <v>89705373.570487</v>
      </c>
      <c r="F70" s="166" t="n">
        <v>0</v>
      </c>
      <c r="G70" s="166" t="n">
        <v>540916.289514268</v>
      </c>
      <c r="H70" s="166" t="n">
        <v>327493.558003166</v>
      </c>
      <c r="I70" s="166" t="n">
        <v>117091.65451395</v>
      </c>
    </row>
    <row r="71" customFormat="false" ht="12.8" hidden="false" customHeight="false" outlineLevel="0" collapsed="false">
      <c r="A71" s="166" t="n">
        <v>118</v>
      </c>
      <c r="B71" s="166" t="n">
        <v>30124231.635233</v>
      </c>
      <c r="C71" s="166" t="n">
        <v>29118604.845154</v>
      </c>
      <c r="D71" s="166" t="n">
        <v>99311184.5106001</v>
      </c>
      <c r="E71" s="166" t="n">
        <v>90540451.4901015</v>
      </c>
      <c r="F71" s="166" t="n">
        <v>15090075.2483502</v>
      </c>
      <c r="G71" s="166" t="n">
        <v>590793.21768504</v>
      </c>
      <c r="H71" s="166" t="n">
        <v>332394.182325435</v>
      </c>
      <c r="I71" s="166" t="n">
        <v>117770.557240654</v>
      </c>
    </row>
    <row r="72" customFormat="false" ht="12.8" hidden="false" customHeight="false" outlineLevel="0" collapsed="false">
      <c r="A72" s="166" t="n">
        <v>119</v>
      </c>
      <c r="B72" s="166" t="n">
        <v>26130960.7030772</v>
      </c>
      <c r="C72" s="166" t="n">
        <v>25177320.0774197</v>
      </c>
      <c r="D72" s="166" t="n">
        <v>86433037.0286955</v>
      </c>
      <c r="E72" s="166" t="n">
        <v>90384017.9212852</v>
      </c>
      <c r="F72" s="166" t="n">
        <v>0</v>
      </c>
      <c r="G72" s="166" t="n">
        <v>534050.768311322</v>
      </c>
      <c r="H72" s="166" t="n">
        <v>335644.389752663</v>
      </c>
      <c r="I72" s="166" t="n">
        <v>119922.09656217</v>
      </c>
    </row>
    <row r="73" customFormat="false" ht="12.8" hidden="false" customHeight="false" outlineLevel="0" collapsed="false">
      <c r="A73" s="166" t="n">
        <v>120</v>
      </c>
      <c r="B73" s="166" t="n">
        <v>30174414.932256</v>
      </c>
      <c r="C73" s="166" t="n">
        <v>29161809.8167935</v>
      </c>
      <c r="D73" s="166" t="n">
        <v>99499749.2129984</v>
      </c>
      <c r="E73" s="166" t="n">
        <v>90640107.5747268</v>
      </c>
      <c r="F73" s="166" t="n">
        <v>15106684.5957878</v>
      </c>
      <c r="G73" s="166" t="n">
        <v>589097.794886448</v>
      </c>
      <c r="H73" s="166" t="n">
        <v>339534.990866635</v>
      </c>
      <c r="I73" s="166" t="n">
        <v>119960.471013505</v>
      </c>
    </row>
    <row r="74" customFormat="false" ht="12.8" hidden="false" customHeight="false" outlineLevel="0" collapsed="false">
      <c r="A74" s="166" t="n">
        <v>121</v>
      </c>
      <c r="B74" s="166" t="n">
        <v>26329085.2316793</v>
      </c>
      <c r="C74" s="166" t="n">
        <v>25322824.3433779</v>
      </c>
      <c r="D74" s="166" t="n">
        <v>86959537.9199304</v>
      </c>
      <c r="E74" s="166" t="n">
        <v>90888675.4735389</v>
      </c>
      <c r="F74" s="166" t="n">
        <v>0</v>
      </c>
      <c r="G74" s="166" t="n">
        <v>590063.502649308</v>
      </c>
      <c r="H74" s="166" t="n">
        <v>333533.992259196</v>
      </c>
      <c r="I74" s="166" t="n">
        <v>118090.561989888</v>
      </c>
    </row>
    <row r="75" customFormat="false" ht="12.8" hidden="false" customHeight="false" outlineLevel="0" collapsed="false">
      <c r="A75" s="166" t="n">
        <v>122</v>
      </c>
      <c r="B75" s="166" t="n">
        <v>30407134.3354192</v>
      </c>
      <c r="C75" s="166" t="n">
        <v>29391352.8640069</v>
      </c>
      <c r="D75" s="166" t="n">
        <v>100349212.19274</v>
      </c>
      <c r="E75" s="166" t="n">
        <v>91388244.8355085</v>
      </c>
      <c r="F75" s="166" t="n">
        <v>15231374.1392514</v>
      </c>
      <c r="G75" s="166" t="n">
        <v>596305.065051311</v>
      </c>
      <c r="H75" s="166" t="n">
        <v>337967.644642895</v>
      </c>
      <c r="I75" s="166" t="n">
        <v>116441.088168605</v>
      </c>
    </row>
    <row r="76" customFormat="false" ht="12.8" hidden="false" customHeight="false" outlineLevel="0" collapsed="false">
      <c r="A76" s="166" t="n">
        <v>123</v>
      </c>
      <c r="B76" s="166" t="n">
        <v>26519828.3173272</v>
      </c>
      <c r="C76" s="166" t="n">
        <v>25516315.6760085</v>
      </c>
      <c r="D76" s="166" t="n">
        <v>87665020.7306798</v>
      </c>
      <c r="E76" s="166" t="n">
        <v>91562798.0461823</v>
      </c>
      <c r="F76" s="166" t="n">
        <v>0</v>
      </c>
      <c r="G76" s="166" t="n">
        <v>591269.889882884</v>
      </c>
      <c r="H76" s="166" t="n">
        <v>331404.288139308</v>
      </c>
      <c r="I76" s="166" t="n">
        <v>115483.518995053</v>
      </c>
    </row>
    <row r="77" customFormat="false" ht="12.8" hidden="false" customHeight="false" outlineLevel="0" collapsed="false">
      <c r="A77" s="166" t="n">
        <v>124</v>
      </c>
      <c r="B77" s="166" t="n">
        <v>30835760.2739043</v>
      </c>
      <c r="C77" s="166" t="n">
        <v>29784904.0270862</v>
      </c>
      <c r="D77" s="166" t="n">
        <v>101679740.558271</v>
      </c>
      <c r="E77" s="166" t="n">
        <v>92525081.4985501</v>
      </c>
      <c r="F77" s="166" t="n">
        <v>15420846.916425</v>
      </c>
      <c r="G77" s="166" t="n">
        <v>618523.332839423</v>
      </c>
      <c r="H77" s="166" t="n">
        <v>349504.669506113</v>
      </c>
      <c r="I77" s="166" t="n">
        <v>118326.063532263</v>
      </c>
    </row>
    <row r="78" customFormat="false" ht="12.8" hidden="false" customHeight="false" outlineLevel="0" collapsed="false">
      <c r="A78" s="166" t="n">
        <v>125</v>
      </c>
      <c r="B78" s="166" t="n">
        <v>27015037.1818152</v>
      </c>
      <c r="C78" s="166" t="n">
        <v>25968925.6521745</v>
      </c>
      <c r="D78" s="166" t="n">
        <v>89191957.0568761</v>
      </c>
      <c r="E78" s="166" t="n">
        <v>93097685.7352249</v>
      </c>
      <c r="F78" s="166" t="n">
        <v>0</v>
      </c>
      <c r="G78" s="166" t="n">
        <v>628324.143146673</v>
      </c>
      <c r="H78" s="166" t="n">
        <v>336602.562891119</v>
      </c>
      <c r="I78" s="166" t="n">
        <v>115978.319432724</v>
      </c>
    </row>
    <row r="79" customFormat="false" ht="12.8" hidden="false" customHeight="false" outlineLevel="0" collapsed="false">
      <c r="A79" s="166" t="n">
        <v>126</v>
      </c>
      <c r="B79" s="166" t="n">
        <v>31151348.7005364</v>
      </c>
      <c r="C79" s="166" t="n">
        <v>30101861.4451468</v>
      </c>
      <c r="D79" s="166" t="n">
        <v>102785426.071179</v>
      </c>
      <c r="E79" s="166" t="n">
        <v>93486299.4256797</v>
      </c>
      <c r="F79" s="166" t="n">
        <v>15581049.90428</v>
      </c>
      <c r="G79" s="166" t="n">
        <v>620191.656176519</v>
      </c>
      <c r="H79" s="166" t="n">
        <v>345993.204844975</v>
      </c>
      <c r="I79" s="166" t="n">
        <v>119003.420525889</v>
      </c>
    </row>
    <row r="80" customFormat="false" ht="12.8" hidden="false" customHeight="false" outlineLevel="0" collapsed="false">
      <c r="A80" s="166" t="n">
        <v>127</v>
      </c>
      <c r="B80" s="166" t="n">
        <v>27270611.1011206</v>
      </c>
      <c r="C80" s="166" t="n">
        <v>26263968.7681932</v>
      </c>
      <c r="D80" s="166" t="n">
        <v>90289244.5837899</v>
      </c>
      <c r="E80" s="166" t="n">
        <v>94112120.0374736</v>
      </c>
      <c r="F80" s="166" t="n">
        <v>0</v>
      </c>
      <c r="G80" s="166" t="n">
        <v>583314.244845932</v>
      </c>
      <c r="H80" s="166" t="n">
        <v>339236.123130369</v>
      </c>
      <c r="I80" s="166" t="n">
        <v>120131.378501565</v>
      </c>
    </row>
    <row r="81" customFormat="false" ht="12.8" hidden="false" customHeight="false" outlineLevel="0" collapsed="false">
      <c r="A81" s="166" t="n">
        <v>128</v>
      </c>
      <c r="B81" s="166" t="n">
        <v>31579390.5154518</v>
      </c>
      <c r="C81" s="166" t="n">
        <v>30519625.3939932</v>
      </c>
      <c r="D81" s="166" t="n">
        <v>104275948.479264</v>
      </c>
      <c r="E81" s="166" t="n">
        <v>94770806.8106436</v>
      </c>
      <c r="F81" s="166" t="n">
        <v>15795134.4684406</v>
      </c>
      <c r="G81" s="166" t="n">
        <v>626035.565248969</v>
      </c>
      <c r="H81" s="166" t="n">
        <v>349483.588186671</v>
      </c>
      <c r="I81" s="166" t="n">
        <v>120351.382889962</v>
      </c>
    </row>
    <row r="82" customFormat="false" ht="12.8" hidden="false" customHeight="false" outlineLevel="0" collapsed="false">
      <c r="A82" s="166" t="n">
        <v>129</v>
      </c>
      <c r="B82" s="166" t="n">
        <v>27803799.1190444</v>
      </c>
      <c r="C82" s="166" t="n">
        <v>26777298.0261076</v>
      </c>
      <c r="D82" s="166" t="n">
        <v>92096746.4909311</v>
      </c>
      <c r="E82" s="166" t="n">
        <v>95989263.3962286</v>
      </c>
      <c r="F82" s="166" t="n">
        <v>0</v>
      </c>
      <c r="G82" s="166" t="n">
        <v>595447.756342348</v>
      </c>
      <c r="H82" s="166" t="n">
        <v>346209.535353415</v>
      </c>
      <c r="I82" s="166" t="n">
        <v>121205.430344351</v>
      </c>
    </row>
    <row r="83" customFormat="false" ht="12.8" hidden="false" customHeight="false" outlineLevel="0" collapsed="false">
      <c r="A83" s="166" t="n">
        <v>130</v>
      </c>
      <c r="B83" s="166" t="n">
        <v>32014118.9691319</v>
      </c>
      <c r="C83" s="166" t="n">
        <v>30946557.297651</v>
      </c>
      <c r="D83" s="166" t="n">
        <v>105766596.445672</v>
      </c>
      <c r="E83" s="166" t="n">
        <v>96073471.355008</v>
      </c>
      <c r="F83" s="166" t="n">
        <v>16012245.2258347</v>
      </c>
      <c r="G83" s="166" t="n">
        <v>635556.736715775</v>
      </c>
      <c r="H83" s="166" t="n">
        <v>349000.275841733</v>
      </c>
      <c r="I83" s="166" t="n">
        <v>118578.084176316</v>
      </c>
    </row>
    <row r="84" customFormat="false" ht="12.8" hidden="false" customHeight="false" outlineLevel="0" collapsed="false">
      <c r="A84" s="166" t="n">
        <v>131</v>
      </c>
      <c r="B84" s="166" t="n">
        <v>28199419.0932399</v>
      </c>
      <c r="C84" s="166" t="n">
        <v>27122518.1636566</v>
      </c>
      <c r="D84" s="166" t="n">
        <v>93293780.641005</v>
      </c>
      <c r="E84" s="166" t="n">
        <v>97178447.8008687</v>
      </c>
      <c r="F84" s="166" t="n">
        <v>0</v>
      </c>
      <c r="G84" s="166" t="n">
        <v>647721.651125576</v>
      </c>
      <c r="H84" s="166" t="n">
        <v>346408.64978621</v>
      </c>
      <c r="I84" s="166" t="n">
        <v>118243.755244992</v>
      </c>
    </row>
    <row r="85" customFormat="false" ht="12.8" hidden="false" customHeight="false" outlineLevel="0" collapsed="false">
      <c r="A85" s="166" t="n">
        <v>132</v>
      </c>
      <c r="B85" s="166" t="n">
        <v>32481072.3385896</v>
      </c>
      <c r="C85" s="166" t="n">
        <v>31433132.9548631</v>
      </c>
      <c r="D85" s="166" t="n">
        <v>107449735.012046</v>
      </c>
      <c r="E85" s="166" t="n">
        <v>97554657.5452201</v>
      </c>
      <c r="F85" s="166" t="n">
        <v>16259109.59087</v>
      </c>
      <c r="G85" s="166" t="n">
        <v>606883.04897758</v>
      </c>
      <c r="H85" s="166" t="n">
        <v>357166.342358845</v>
      </c>
      <c r="I85" s="166" t="n">
        <v>119842.846271575</v>
      </c>
    </row>
    <row r="86" customFormat="false" ht="12.8" hidden="false" customHeight="false" outlineLevel="0" collapsed="false">
      <c r="A86" s="166" t="n">
        <v>133</v>
      </c>
      <c r="B86" s="166" t="n">
        <v>28659904.240408</v>
      </c>
      <c r="C86" s="166" t="n">
        <v>27583734.24926</v>
      </c>
      <c r="D86" s="166" t="n">
        <v>94899677.9331679</v>
      </c>
      <c r="E86" s="166" t="n">
        <v>98773403.6420259</v>
      </c>
      <c r="F86" s="166" t="n">
        <v>0</v>
      </c>
      <c r="G86" s="166" t="n">
        <v>642626.760773636</v>
      </c>
      <c r="H86" s="166" t="n">
        <v>349887.590251261</v>
      </c>
      <c r="I86" s="166" t="n">
        <v>119508.057318623</v>
      </c>
    </row>
    <row r="87" customFormat="false" ht="12.8" hidden="false" customHeight="false" outlineLevel="0" collapsed="false">
      <c r="A87" s="166" t="n">
        <v>134</v>
      </c>
      <c r="B87" s="166" t="n">
        <v>33050024.7465359</v>
      </c>
      <c r="C87" s="166" t="n">
        <v>32013765.2140616</v>
      </c>
      <c r="D87" s="166" t="n">
        <v>109409797.935818</v>
      </c>
      <c r="E87" s="166" t="n">
        <v>99279770.2997892</v>
      </c>
      <c r="F87" s="166" t="n">
        <v>16546628.3832982</v>
      </c>
      <c r="G87" s="166" t="n">
        <v>596053.35396123</v>
      </c>
      <c r="H87" s="166" t="n">
        <v>356052.202715454</v>
      </c>
      <c r="I87" s="166" t="n">
        <v>120219.965425135</v>
      </c>
    </row>
    <row r="88" customFormat="false" ht="12.8" hidden="false" customHeight="false" outlineLevel="0" collapsed="false">
      <c r="A88" s="166" t="n">
        <v>135</v>
      </c>
      <c r="B88" s="166" t="n">
        <v>28886468.2588651</v>
      </c>
      <c r="C88" s="166" t="n">
        <v>27903073.8071839</v>
      </c>
      <c r="D88" s="166" t="n">
        <v>95997643.7347707</v>
      </c>
      <c r="E88" s="166" t="n">
        <v>99837081.4956969</v>
      </c>
      <c r="F88" s="166" t="n">
        <v>0</v>
      </c>
      <c r="G88" s="166" t="n">
        <v>556814.016753575</v>
      </c>
      <c r="H88" s="166" t="n">
        <v>343708.46925835</v>
      </c>
      <c r="I88" s="166" t="n">
        <v>118388.522384702</v>
      </c>
    </row>
    <row r="89" customFormat="false" ht="12.8" hidden="false" customHeight="false" outlineLevel="0" collapsed="false">
      <c r="A89" s="166" t="n">
        <v>136</v>
      </c>
      <c r="B89" s="166" t="n">
        <v>33461903.3283623</v>
      </c>
      <c r="C89" s="166" t="n">
        <v>32434523.7173369</v>
      </c>
      <c r="D89" s="166" t="n">
        <v>110876305.632451</v>
      </c>
      <c r="E89" s="166" t="n">
        <v>100515403.891443</v>
      </c>
      <c r="F89" s="166" t="n">
        <v>16752567.3152405</v>
      </c>
      <c r="G89" s="166" t="n">
        <v>589857.809547935</v>
      </c>
      <c r="H89" s="166" t="n">
        <v>352991.499973076</v>
      </c>
      <c r="I89" s="166" t="n">
        <v>120757.573577598</v>
      </c>
    </row>
    <row r="90" customFormat="false" ht="12.8" hidden="false" customHeight="false" outlineLevel="0" collapsed="false">
      <c r="A90" s="166" t="n">
        <v>137</v>
      </c>
      <c r="B90" s="166" t="n">
        <v>28948453.1806001</v>
      </c>
      <c r="C90" s="166" t="n">
        <v>27916480.3962609</v>
      </c>
      <c r="D90" s="166" t="n">
        <v>96087337.0587569</v>
      </c>
      <c r="E90" s="166" t="n">
        <v>99841292.1234483</v>
      </c>
      <c r="F90" s="166" t="n">
        <v>0</v>
      </c>
      <c r="G90" s="166" t="n">
        <v>587167.040585209</v>
      </c>
      <c r="H90" s="166" t="n">
        <v>356793.349818949</v>
      </c>
      <c r="I90" s="166" t="n">
        <v>125731.991335858</v>
      </c>
    </row>
    <row r="91" customFormat="false" ht="12.8" hidden="false" customHeight="false" outlineLevel="0" collapsed="false">
      <c r="A91" s="166" t="n">
        <v>138</v>
      </c>
      <c r="B91" s="166" t="n">
        <v>33404482.6735905</v>
      </c>
      <c r="C91" s="166" t="n">
        <v>32328315.3702241</v>
      </c>
      <c r="D91" s="166" t="n">
        <v>110583213.521003</v>
      </c>
      <c r="E91" s="166" t="n">
        <v>100195520.502444</v>
      </c>
      <c r="F91" s="166" t="n">
        <v>16699253.417074</v>
      </c>
      <c r="G91" s="166" t="n">
        <v>623642.566192369</v>
      </c>
      <c r="H91" s="166" t="n">
        <v>364460.396711012</v>
      </c>
      <c r="I91" s="166" t="n">
        <v>125806.200661428</v>
      </c>
    </row>
    <row r="92" customFormat="false" ht="12.8" hidden="false" customHeight="false" outlineLevel="0" collapsed="false">
      <c r="A92" s="166" t="n">
        <v>139</v>
      </c>
      <c r="B92" s="166" t="n">
        <v>29397256.6385664</v>
      </c>
      <c r="C92" s="166" t="n">
        <v>28386701.9900827</v>
      </c>
      <c r="D92" s="166" t="n">
        <v>97762544.231502</v>
      </c>
      <c r="E92" s="166" t="n">
        <v>101553184.764206</v>
      </c>
      <c r="F92" s="166" t="n">
        <v>0</v>
      </c>
      <c r="G92" s="166" t="n">
        <v>562446.906697715</v>
      </c>
      <c r="H92" s="166" t="n">
        <v>359968.746705376</v>
      </c>
      <c r="I92" s="166" t="n">
        <v>125912.850115153</v>
      </c>
    </row>
    <row r="93" customFormat="false" ht="12.8" hidden="false" customHeight="false" outlineLevel="0" collapsed="false">
      <c r="A93" s="166" t="n">
        <v>140</v>
      </c>
      <c r="B93" s="166" t="n">
        <v>34160931.6645728</v>
      </c>
      <c r="C93" s="166" t="n">
        <v>33126671.4722458</v>
      </c>
      <c r="D93" s="166" t="n">
        <v>113345306.318226</v>
      </c>
      <c r="E93" s="166" t="n">
        <v>102680728.591139</v>
      </c>
      <c r="F93" s="166" t="n">
        <v>17113454.7651899</v>
      </c>
      <c r="G93" s="166" t="n">
        <v>589822.76740644</v>
      </c>
      <c r="H93" s="166" t="n">
        <v>359564.800346626</v>
      </c>
      <c r="I93" s="166" t="n">
        <v>121246.606534178</v>
      </c>
    </row>
    <row r="94" customFormat="false" ht="12.8" hidden="false" customHeight="false" outlineLevel="0" collapsed="false">
      <c r="A94" s="166" t="n">
        <v>141</v>
      </c>
      <c r="B94" s="166" t="n">
        <v>30015378.623128</v>
      </c>
      <c r="C94" s="166" t="n">
        <v>28986269.0997261</v>
      </c>
      <c r="D94" s="166" t="n">
        <v>99852463.8940327</v>
      </c>
      <c r="E94" s="166" t="n">
        <v>103609883.722815</v>
      </c>
      <c r="F94" s="166" t="n">
        <v>0</v>
      </c>
      <c r="G94" s="166" t="n">
        <v>597489.835264309</v>
      </c>
      <c r="H94" s="166" t="n">
        <v>350082.372090604</v>
      </c>
      <c r="I94" s="166" t="n">
        <v>116481.880066997</v>
      </c>
    </row>
    <row r="95" customFormat="false" ht="12.8" hidden="false" customHeight="false" outlineLevel="0" collapsed="false">
      <c r="A95" s="166" t="n">
        <v>142</v>
      </c>
      <c r="B95" s="166" t="n">
        <v>34456224.2723133</v>
      </c>
      <c r="C95" s="166" t="n">
        <v>33382894.3045205</v>
      </c>
      <c r="D95" s="166" t="n">
        <v>114255804.25862</v>
      </c>
      <c r="E95" s="166" t="n">
        <v>103436639.993316</v>
      </c>
      <c r="F95" s="166" t="n">
        <v>17239439.9988859</v>
      </c>
      <c r="G95" s="166" t="n">
        <v>629247.954301506</v>
      </c>
      <c r="H95" s="166" t="n">
        <v>360788.21173743</v>
      </c>
      <c r="I95" s="166" t="n">
        <v>118991.145362722</v>
      </c>
    </row>
    <row r="96" customFormat="false" ht="12.8" hidden="false" customHeight="false" outlineLevel="0" collapsed="false">
      <c r="A96" s="166" t="n">
        <v>143</v>
      </c>
      <c r="B96" s="166" t="n">
        <v>29952950.0187864</v>
      </c>
      <c r="C96" s="166" t="n">
        <v>28870648.0995959</v>
      </c>
      <c r="D96" s="166" t="n">
        <v>99472908.3116009</v>
      </c>
      <c r="E96" s="166" t="n">
        <v>103163230.604044</v>
      </c>
      <c r="F96" s="166" t="n">
        <v>0</v>
      </c>
      <c r="G96" s="166" t="n">
        <v>634746.997821238</v>
      </c>
      <c r="H96" s="166" t="n">
        <v>362422.015417601</v>
      </c>
      <c r="I96" s="166" t="n">
        <v>121618.437073849</v>
      </c>
    </row>
    <row r="97" customFormat="false" ht="12.8" hidden="false" customHeight="false" outlineLevel="0" collapsed="false">
      <c r="A97" s="166" t="n">
        <v>144</v>
      </c>
      <c r="B97" s="166" t="n">
        <v>34302319.8570111</v>
      </c>
      <c r="C97" s="166" t="n">
        <v>33224849.5948863</v>
      </c>
      <c r="D97" s="166" t="n">
        <v>113741952.994163</v>
      </c>
      <c r="E97" s="166" t="n">
        <v>102903528.929461</v>
      </c>
      <c r="F97" s="166" t="n">
        <v>17150588.1549101</v>
      </c>
      <c r="G97" s="166" t="n">
        <v>607370.947404159</v>
      </c>
      <c r="H97" s="166" t="n">
        <v>381101.516095849</v>
      </c>
      <c r="I97" s="166" t="n">
        <v>127139.712321193</v>
      </c>
    </row>
    <row r="98" customFormat="false" ht="12.8" hidden="false" customHeight="false" outlineLevel="0" collapsed="false">
      <c r="A98" s="166" t="n">
        <v>145</v>
      </c>
      <c r="B98" s="166" t="n">
        <v>30214558.3077133</v>
      </c>
      <c r="C98" s="166" t="n">
        <v>29219518.9806346</v>
      </c>
      <c r="D98" s="166" t="n">
        <v>100723036.585082</v>
      </c>
      <c r="E98" s="166" t="n">
        <v>104425135.578693</v>
      </c>
      <c r="F98" s="166" t="n">
        <v>0</v>
      </c>
      <c r="G98" s="166" t="n">
        <v>556427.167147736</v>
      </c>
      <c r="H98" s="166" t="n">
        <v>354280.478023679</v>
      </c>
      <c r="I98" s="166" t="n">
        <v>120473.831296126</v>
      </c>
    </row>
    <row r="99" customFormat="false" ht="12.8" hidden="false" customHeight="false" outlineLevel="0" collapsed="false">
      <c r="A99" s="166" t="n">
        <v>146</v>
      </c>
      <c r="B99" s="166" t="n">
        <v>34755456.1463245</v>
      </c>
      <c r="C99" s="166" t="n">
        <v>33685780.7079316</v>
      </c>
      <c r="D99" s="166" t="n">
        <v>115373137.527731</v>
      </c>
      <c r="E99" s="166" t="n">
        <v>104357559.499927</v>
      </c>
      <c r="F99" s="166" t="n">
        <v>17392926.5833211</v>
      </c>
      <c r="G99" s="166" t="n">
        <v>617774.119184974</v>
      </c>
      <c r="H99" s="166" t="n">
        <v>366769.176643663</v>
      </c>
      <c r="I99" s="166" t="n">
        <v>121617.346520335</v>
      </c>
    </row>
    <row r="100" customFormat="false" ht="12.8" hidden="false" customHeight="false" outlineLevel="0" collapsed="false">
      <c r="A100" s="166" t="n">
        <v>147</v>
      </c>
      <c r="B100" s="166" t="n">
        <v>30457934.3053391</v>
      </c>
      <c r="C100" s="166" t="n">
        <v>29478517.4863667</v>
      </c>
      <c r="D100" s="166" t="n">
        <v>101645090.150616</v>
      </c>
      <c r="E100" s="166" t="n">
        <v>105355121.374429</v>
      </c>
      <c r="F100" s="166" t="n">
        <v>0</v>
      </c>
      <c r="G100" s="166" t="n">
        <v>532706.636444105</v>
      </c>
      <c r="H100" s="166" t="n">
        <v>361407.832098841</v>
      </c>
      <c r="I100" s="166" t="n">
        <v>121860.500613529</v>
      </c>
    </row>
    <row r="101" customFormat="false" ht="12.8" hidden="false" customHeight="false" outlineLevel="0" collapsed="false">
      <c r="A101" s="166" t="n">
        <v>148</v>
      </c>
      <c r="B101" s="166" t="n">
        <v>35212643.4244946</v>
      </c>
      <c r="C101" s="166" t="n">
        <v>34161786.621337</v>
      </c>
      <c r="D101" s="166" t="n">
        <v>117048071.998277</v>
      </c>
      <c r="E101" s="166" t="n">
        <v>105798812.300892</v>
      </c>
      <c r="F101" s="166" t="n">
        <v>17633135.3834821</v>
      </c>
      <c r="G101" s="166" t="n">
        <v>598169.274128519</v>
      </c>
      <c r="H101" s="166" t="n">
        <v>367490.215701746</v>
      </c>
      <c r="I101" s="166" t="n">
        <v>121710.447610532</v>
      </c>
    </row>
    <row r="102" customFormat="false" ht="12.8" hidden="false" customHeight="false" outlineLevel="0" collapsed="false">
      <c r="A102" s="166" t="n">
        <v>149</v>
      </c>
      <c r="B102" s="166" t="n">
        <v>30808473.5987081</v>
      </c>
      <c r="C102" s="166" t="n">
        <v>29794450.1663941</v>
      </c>
      <c r="D102" s="166" t="n">
        <v>102817833.402496</v>
      </c>
      <c r="E102" s="166" t="n">
        <v>106450437.085578</v>
      </c>
      <c r="F102" s="166" t="n">
        <v>0</v>
      </c>
      <c r="G102" s="166" t="n">
        <v>566195.672581527</v>
      </c>
      <c r="H102" s="166" t="n">
        <v>363440.100927145</v>
      </c>
      <c r="I102" s="166" t="n">
        <v>120553.79829323</v>
      </c>
    </row>
    <row r="103" customFormat="false" ht="12.8" hidden="false" customHeight="false" outlineLevel="0" collapsed="false">
      <c r="A103" s="166" t="n">
        <v>150</v>
      </c>
      <c r="B103" s="166" t="n">
        <v>35892893.1249101</v>
      </c>
      <c r="C103" s="166" t="n">
        <v>34843922.056397</v>
      </c>
      <c r="D103" s="166" t="n">
        <v>119438736.011087</v>
      </c>
      <c r="E103" s="166" t="n">
        <v>107918773.101121</v>
      </c>
      <c r="F103" s="166" t="n">
        <v>17986462.1835202</v>
      </c>
      <c r="G103" s="166" t="n">
        <v>590259.653088576</v>
      </c>
      <c r="H103" s="166" t="n">
        <v>372412.410057378</v>
      </c>
      <c r="I103" s="166" t="n">
        <v>123284.293381667</v>
      </c>
    </row>
    <row r="104" customFormat="false" ht="12.8" hidden="false" customHeight="false" outlineLevel="0" collapsed="false">
      <c r="A104" s="166" t="n">
        <v>151</v>
      </c>
      <c r="B104" s="166" t="n">
        <v>30992043.4323736</v>
      </c>
      <c r="C104" s="166" t="n">
        <v>29921253.2765057</v>
      </c>
      <c r="D104" s="166" t="n">
        <v>103277123.862614</v>
      </c>
      <c r="E104" s="166" t="n">
        <v>106872601.140273</v>
      </c>
      <c r="F104" s="166" t="n">
        <v>0</v>
      </c>
      <c r="G104" s="166" t="n">
        <v>607847.54626139</v>
      </c>
      <c r="H104" s="166" t="n">
        <v>372608.093061414</v>
      </c>
      <c r="I104" s="166" t="n">
        <v>129049.309350123</v>
      </c>
    </row>
    <row r="105" customFormat="false" ht="12.8" hidden="false" customHeight="false" outlineLevel="0" collapsed="false">
      <c r="A105" s="166" t="n">
        <v>152</v>
      </c>
      <c r="B105" s="166" t="n">
        <v>36072910.6574713</v>
      </c>
      <c r="C105" s="166" t="n">
        <v>34952545.4001834</v>
      </c>
      <c r="D105" s="166" t="n">
        <v>119841249.057903</v>
      </c>
      <c r="E105" s="166" t="n">
        <v>108195658.012822</v>
      </c>
      <c r="F105" s="166" t="n">
        <v>18032609.6688037</v>
      </c>
      <c r="G105" s="166" t="n">
        <v>651581.530714633</v>
      </c>
      <c r="H105" s="166" t="n">
        <v>380533.516720913</v>
      </c>
      <c r="I105" s="166" t="n">
        <v>126071.728360508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18033791.0681253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204660.127476656</v>
      </c>
      <c r="I21" s="0" t="n">
        <v>109757.486777464</v>
      </c>
    </row>
    <row r="22" customFormat="false" ht="12.8" hidden="false" customHeight="false" outlineLevel="0" collapsed="false">
      <c r="A22" s="0" t="n">
        <v>69</v>
      </c>
      <c r="B22" s="0" t="n">
        <v>16523403.45029</v>
      </c>
      <c r="C22" s="0" t="n">
        <v>15951466.786717</v>
      </c>
      <c r="D22" s="0" t="n">
        <v>52151847.3923576</v>
      </c>
      <c r="E22" s="0" t="n">
        <v>61544065.8247029</v>
      </c>
      <c r="F22" s="0" t="n">
        <v>0</v>
      </c>
      <c r="G22" s="0" t="n">
        <v>288795.94933407</v>
      </c>
      <c r="H22" s="0" t="n">
        <v>205086.792036595</v>
      </c>
      <c r="I22" s="0" t="n">
        <v>111505.603146125</v>
      </c>
    </row>
    <row r="23" customFormat="false" ht="12.8" hidden="false" customHeight="false" outlineLevel="0" collapsed="false">
      <c r="A23" s="0" t="n">
        <v>70</v>
      </c>
      <c r="B23" s="0" t="n">
        <v>19058142.3816432</v>
      </c>
      <c r="C23" s="0" t="n">
        <v>18461526.848025</v>
      </c>
      <c r="D23" s="0" t="n">
        <v>60494816.4913407</v>
      </c>
      <c r="E23" s="0" t="n">
        <v>60862859.4474226</v>
      </c>
      <c r="F23" s="0" t="n">
        <v>10143809.9079038</v>
      </c>
      <c r="G23" s="0" t="n">
        <v>325173.586433243</v>
      </c>
      <c r="H23" s="0" t="n">
        <v>206036.596266911</v>
      </c>
      <c r="I23" s="0" t="n">
        <v>93436.2155972832</v>
      </c>
    </row>
    <row r="24" customFormat="false" ht="12.8" hidden="false" customHeight="false" outlineLevel="0" collapsed="false">
      <c r="A24" s="0" t="n">
        <v>71</v>
      </c>
      <c r="B24" s="0" t="n">
        <v>16151550.3657522</v>
      </c>
      <c r="C24" s="0" t="n">
        <v>15570935.0921842</v>
      </c>
      <c r="D24" s="0" t="n">
        <v>51183756.3482369</v>
      </c>
      <c r="E24" s="0" t="n">
        <v>59505407.1926253</v>
      </c>
      <c r="F24" s="0" t="n">
        <v>0</v>
      </c>
      <c r="G24" s="0" t="n">
        <v>315447.262312163</v>
      </c>
      <c r="H24" s="0" t="n">
        <v>201824.730689697</v>
      </c>
      <c r="I24" s="0" t="n">
        <v>90490.4008087471</v>
      </c>
    </row>
    <row r="25" customFormat="false" ht="12.8" hidden="false" customHeight="false" outlineLevel="0" collapsed="false">
      <c r="A25" s="0" t="n">
        <v>72</v>
      </c>
      <c r="B25" s="0" t="n">
        <v>18426766.9202223</v>
      </c>
      <c r="C25" s="0" t="n">
        <v>17854813.151572</v>
      </c>
      <c r="D25" s="0" t="n">
        <v>58799886.155894</v>
      </c>
      <c r="E25" s="0" t="n">
        <v>58389305.0634681</v>
      </c>
      <c r="F25" s="0" t="n">
        <v>9731550.84391134</v>
      </c>
      <c r="G25" s="0" t="n">
        <v>314135.437932537</v>
      </c>
      <c r="H25" s="0" t="n">
        <v>195221.394383391</v>
      </c>
      <c r="I25" s="0" t="n">
        <v>89424.1947634909</v>
      </c>
    </row>
    <row r="26" customFormat="false" ht="12.8" hidden="false" customHeight="false" outlineLevel="0" collapsed="false">
      <c r="A26" s="0" t="n">
        <v>73</v>
      </c>
      <c r="B26" s="0" t="n">
        <v>16149782.5733162</v>
      </c>
      <c r="C26" s="0" t="n">
        <v>15555836.7233555</v>
      </c>
      <c r="D26" s="0" t="n">
        <v>51473862.2203253</v>
      </c>
      <c r="E26" s="0" t="n">
        <v>58977661.3687393</v>
      </c>
      <c r="F26" s="0" t="n">
        <v>0</v>
      </c>
      <c r="G26" s="0" t="n">
        <v>333127.118095715</v>
      </c>
      <c r="H26" s="0" t="n">
        <v>196833.480204153</v>
      </c>
      <c r="I26" s="0" t="n">
        <v>91407.5023726019</v>
      </c>
    </row>
    <row r="27" customFormat="false" ht="12.8" hidden="false" customHeight="false" outlineLevel="0" collapsed="false">
      <c r="A27" s="0" t="n">
        <v>74</v>
      </c>
      <c r="B27" s="0" t="n">
        <v>18920660.6138312</v>
      </c>
      <c r="C27" s="0" t="n">
        <v>18334606.4864381</v>
      </c>
      <c r="D27" s="0" t="n">
        <v>60728024.1909016</v>
      </c>
      <c r="E27" s="0" t="n">
        <v>59545022.7629771</v>
      </c>
      <c r="F27" s="0" t="n">
        <v>9924170.46049618</v>
      </c>
      <c r="G27" s="0" t="n">
        <v>319480.511628024</v>
      </c>
      <c r="H27" s="0" t="n">
        <v>199541.240544075</v>
      </c>
      <c r="I27" s="0" t="n">
        <v>95760.5360299513</v>
      </c>
    </row>
    <row r="28" customFormat="false" ht="12.8" hidden="false" customHeight="false" outlineLevel="0" collapsed="false">
      <c r="A28" s="0" t="n">
        <v>75</v>
      </c>
      <c r="B28" s="0" t="n">
        <v>16590618.9636207</v>
      </c>
      <c r="C28" s="0" t="n">
        <v>16015678.1928085</v>
      </c>
      <c r="D28" s="0" t="n">
        <v>53266622.2165096</v>
      </c>
      <c r="E28" s="0" t="n">
        <v>60300335.9258923</v>
      </c>
      <c r="F28" s="0" t="n">
        <v>0</v>
      </c>
      <c r="G28" s="0" t="n">
        <v>317733.865673923</v>
      </c>
      <c r="H28" s="0" t="n">
        <v>187248.698936902</v>
      </c>
      <c r="I28" s="0" t="n">
        <v>99940.2945734488</v>
      </c>
    </row>
    <row r="29" customFormat="false" ht="12.8" hidden="false" customHeight="false" outlineLevel="0" collapsed="false">
      <c r="A29" s="0" t="n">
        <v>76</v>
      </c>
      <c r="B29" s="0" t="n">
        <v>19580379.3632586</v>
      </c>
      <c r="C29" s="0" t="n">
        <v>18951639.435149</v>
      </c>
      <c r="D29" s="0" t="n">
        <v>63076613.820128</v>
      </c>
      <c r="E29" s="0" t="n">
        <v>61112154.8852102</v>
      </c>
      <c r="F29" s="0" t="n">
        <v>10185359.147535</v>
      </c>
      <c r="G29" s="0" t="n">
        <v>351451.757198309</v>
      </c>
      <c r="H29" s="0" t="n">
        <v>208484.397201333</v>
      </c>
      <c r="I29" s="0" t="n">
        <v>98291.1052999138</v>
      </c>
    </row>
    <row r="30" customFormat="false" ht="12.8" hidden="false" customHeight="false" outlineLevel="0" collapsed="false">
      <c r="A30" s="0" t="n">
        <v>77</v>
      </c>
      <c r="B30" s="0" t="n">
        <v>16973505.715269</v>
      </c>
      <c r="C30" s="0" t="n">
        <v>16362167.4000219</v>
      </c>
      <c r="D30" s="0" t="n">
        <v>54687607.6570902</v>
      </c>
      <c r="E30" s="0" t="n">
        <v>61160715.7161776</v>
      </c>
      <c r="F30" s="0" t="n">
        <v>0</v>
      </c>
      <c r="G30" s="0" t="n">
        <v>338010.262621648</v>
      </c>
      <c r="H30" s="0" t="n">
        <v>200610.242230082</v>
      </c>
      <c r="I30" s="0" t="n">
        <v>103882.586279028</v>
      </c>
    </row>
    <row r="31" customFormat="false" ht="12.8" hidden="false" customHeight="false" outlineLevel="0" collapsed="false">
      <c r="A31" s="0" t="n">
        <v>78</v>
      </c>
      <c r="B31" s="0" t="n">
        <v>19872079.7836819</v>
      </c>
      <c r="C31" s="0" t="n">
        <v>19243135.671297</v>
      </c>
      <c r="D31" s="0" t="n">
        <v>64299085.1218602</v>
      </c>
      <c r="E31" s="0" t="n">
        <v>61724676.2166534</v>
      </c>
      <c r="F31" s="0" t="n">
        <v>10287446.0361089</v>
      </c>
      <c r="G31" s="0" t="n">
        <v>348505.978907792</v>
      </c>
      <c r="H31" s="0" t="n">
        <v>213879.191092918</v>
      </c>
      <c r="I31" s="0" t="n">
        <v>95084.2034059664</v>
      </c>
    </row>
    <row r="32" customFormat="false" ht="12.8" hidden="false" customHeight="false" outlineLevel="0" collapsed="false">
      <c r="A32" s="0" t="n">
        <v>79</v>
      </c>
      <c r="B32" s="0" t="n">
        <v>17330514.575428</v>
      </c>
      <c r="C32" s="0" t="n">
        <v>16727157.5177546</v>
      </c>
      <c r="D32" s="0" t="n">
        <v>56138418.2313558</v>
      </c>
      <c r="E32" s="0" t="n">
        <v>62151842.0830303</v>
      </c>
      <c r="F32" s="0" t="n">
        <v>0</v>
      </c>
      <c r="G32" s="0" t="n">
        <v>321731.675491095</v>
      </c>
      <c r="H32" s="0" t="n">
        <v>210859.072064219</v>
      </c>
      <c r="I32" s="0" t="n">
        <v>101094.728740099</v>
      </c>
    </row>
    <row r="33" customFormat="false" ht="12.8" hidden="false" customHeight="false" outlineLevel="0" collapsed="false">
      <c r="A33" s="0" t="n">
        <v>80</v>
      </c>
      <c r="B33" s="0" t="n">
        <v>20436913.8752317</v>
      </c>
      <c r="C33" s="0" t="n">
        <v>19771939.6287563</v>
      </c>
      <c r="D33" s="0" t="n">
        <v>66256862.0632499</v>
      </c>
      <c r="E33" s="0" t="n">
        <v>63131784.1043447</v>
      </c>
      <c r="F33" s="0" t="n">
        <v>10521964.0173908</v>
      </c>
      <c r="G33" s="0" t="n">
        <v>374880.152268594</v>
      </c>
      <c r="H33" s="0" t="n">
        <v>223158.198795623</v>
      </c>
      <c r="I33" s="0" t="n">
        <v>95622.7077302251</v>
      </c>
    </row>
    <row r="34" customFormat="false" ht="12.8" hidden="false" customHeight="false" outlineLevel="0" collapsed="false">
      <c r="A34" s="0" t="n">
        <v>81</v>
      </c>
      <c r="B34" s="0" t="n">
        <v>17734778.2047323</v>
      </c>
      <c r="C34" s="0" t="n">
        <v>17076275.2746708</v>
      </c>
      <c r="D34" s="0" t="n">
        <v>57457896.9282813</v>
      </c>
      <c r="E34" s="0" t="n">
        <v>63167048.5778916</v>
      </c>
      <c r="F34" s="0" t="n">
        <v>0</v>
      </c>
      <c r="G34" s="0" t="n">
        <v>366582.702674762</v>
      </c>
      <c r="H34" s="0" t="n">
        <v>220581.486030723</v>
      </c>
      <c r="I34" s="0" t="n">
        <v>101912.48765149</v>
      </c>
    </row>
    <row r="35" customFormat="false" ht="12.8" hidden="false" customHeight="false" outlineLevel="0" collapsed="false">
      <c r="A35" s="0" t="n">
        <v>82</v>
      </c>
      <c r="B35" s="0" t="n">
        <v>20676188.6794568</v>
      </c>
      <c r="C35" s="0" t="n">
        <v>19974484.2284505</v>
      </c>
      <c r="D35" s="0" t="n">
        <v>67074745.81753</v>
      </c>
      <c r="E35" s="0" t="n">
        <v>63513167.4202238</v>
      </c>
      <c r="F35" s="0" t="n">
        <v>10585527.9033706</v>
      </c>
      <c r="G35" s="0" t="n">
        <v>410683.203732003</v>
      </c>
      <c r="H35" s="0" t="n">
        <v>224417.379876432</v>
      </c>
      <c r="I35" s="0" t="n">
        <v>95148.3819969269</v>
      </c>
    </row>
    <row r="36" customFormat="false" ht="12.8" hidden="false" customHeight="false" outlineLevel="0" collapsed="false">
      <c r="A36" s="0" t="n">
        <v>83</v>
      </c>
      <c r="B36" s="0" t="n">
        <v>18086668.1026966</v>
      </c>
      <c r="C36" s="0" t="n">
        <v>17391073.6497814</v>
      </c>
      <c r="D36" s="0" t="n">
        <v>58684697.5754204</v>
      </c>
      <c r="E36" s="0" t="n">
        <v>64041476.8203149</v>
      </c>
      <c r="F36" s="0" t="n">
        <v>0</v>
      </c>
      <c r="G36" s="0" t="n">
        <v>413220.217553941</v>
      </c>
      <c r="H36" s="0" t="n">
        <v>215427.745151506</v>
      </c>
      <c r="I36" s="0" t="n">
        <v>95637.8431567923</v>
      </c>
    </row>
    <row r="37" customFormat="false" ht="12.8" hidden="false" customHeight="false" outlineLevel="0" collapsed="false">
      <c r="A37" s="0" t="n">
        <v>84</v>
      </c>
      <c r="B37" s="0" t="n">
        <v>21101327.3506496</v>
      </c>
      <c r="C37" s="0" t="n">
        <v>20393538.8993485</v>
      </c>
      <c r="D37" s="0" t="n">
        <v>68650279.6520693</v>
      </c>
      <c r="E37" s="0" t="n">
        <v>64698188.3695515</v>
      </c>
      <c r="F37" s="0" t="n">
        <v>10783031.3949253</v>
      </c>
      <c r="G37" s="0" t="n">
        <v>399539.299029802</v>
      </c>
      <c r="H37" s="0" t="n">
        <v>238346.954608399</v>
      </c>
      <c r="I37" s="0" t="n">
        <v>99860.2823755003</v>
      </c>
    </row>
    <row r="38" customFormat="false" ht="12.8" hidden="false" customHeight="false" outlineLevel="0" collapsed="false">
      <c r="A38" s="0" t="n">
        <v>85</v>
      </c>
      <c r="B38" s="0" t="n">
        <v>18519702.1268433</v>
      </c>
      <c r="C38" s="0" t="n">
        <v>17832268.1431267</v>
      </c>
      <c r="D38" s="0" t="n">
        <v>60295358.7641261</v>
      </c>
      <c r="E38" s="0" t="n">
        <v>65479346.5496506</v>
      </c>
      <c r="F38" s="0" t="n">
        <v>0</v>
      </c>
      <c r="G38" s="0" t="n">
        <v>392404.254677884</v>
      </c>
      <c r="H38" s="0" t="n">
        <v>226454.43624927</v>
      </c>
      <c r="I38" s="0" t="n">
        <v>97964.7039849334</v>
      </c>
    </row>
    <row r="39" customFormat="false" ht="12.8" hidden="false" customHeight="false" outlineLevel="0" collapsed="false">
      <c r="A39" s="0" t="n">
        <v>86</v>
      </c>
      <c r="B39" s="0" t="n">
        <v>21671396.0552355</v>
      </c>
      <c r="C39" s="0" t="n">
        <v>20978016.1507847</v>
      </c>
      <c r="D39" s="0" t="n">
        <v>70729740.032126</v>
      </c>
      <c r="E39" s="0" t="n">
        <v>66333856.847306</v>
      </c>
      <c r="F39" s="0" t="n">
        <v>11055642.8078843</v>
      </c>
      <c r="G39" s="0" t="n">
        <v>387932.914163836</v>
      </c>
      <c r="H39" s="0" t="n">
        <v>238952.681525331</v>
      </c>
      <c r="I39" s="0" t="n">
        <v>94991.8696595524</v>
      </c>
    </row>
    <row r="40" customFormat="false" ht="12.8" hidden="false" customHeight="false" outlineLevel="0" collapsed="false">
      <c r="A40" s="0" t="n">
        <v>87</v>
      </c>
      <c r="B40" s="0" t="n">
        <v>19006504.704914</v>
      </c>
      <c r="C40" s="0" t="n">
        <v>18292814.5197089</v>
      </c>
      <c r="D40" s="0" t="n">
        <v>61982182.7535246</v>
      </c>
      <c r="E40" s="0" t="n">
        <v>66903147.6558708</v>
      </c>
      <c r="F40" s="0" t="n">
        <v>0</v>
      </c>
      <c r="G40" s="0" t="n">
        <v>414016.607026878</v>
      </c>
      <c r="H40" s="0" t="n">
        <v>231774.48017401</v>
      </c>
      <c r="I40" s="0" t="n">
        <v>96998.7114346346</v>
      </c>
    </row>
    <row r="41" customFormat="false" ht="12.8" hidden="false" customHeight="false" outlineLevel="0" collapsed="false">
      <c r="A41" s="0" t="n">
        <v>88</v>
      </c>
      <c r="B41" s="0" t="n">
        <v>22122200.0958659</v>
      </c>
      <c r="C41" s="0" t="n">
        <v>21383431.7040961</v>
      </c>
      <c r="D41" s="0" t="n">
        <v>72194465.3765629</v>
      </c>
      <c r="E41" s="0" t="n">
        <v>67473842.3317</v>
      </c>
      <c r="F41" s="0" t="n">
        <v>11245640.3886167</v>
      </c>
      <c r="G41" s="0" t="n">
        <v>422549.058452531</v>
      </c>
      <c r="H41" s="0" t="n">
        <v>248025.607946297</v>
      </c>
      <c r="I41" s="0" t="n">
        <v>97419.6076728664</v>
      </c>
    </row>
    <row r="42" customFormat="false" ht="12.8" hidden="false" customHeight="false" outlineLevel="0" collapsed="false">
      <c r="A42" s="0" t="n">
        <v>89</v>
      </c>
      <c r="B42" s="0" t="n">
        <v>19202157.9382372</v>
      </c>
      <c r="C42" s="0" t="n">
        <v>18510461.4523137</v>
      </c>
      <c r="D42" s="0" t="n">
        <v>62787121.0929392</v>
      </c>
      <c r="E42" s="0" t="n">
        <v>67545558.6043981</v>
      </c>
      <c r="F42" s="0" t="n">
        <v>0</v>
      </c>
      <c r="G42" s="0" t="n">
        <v>391827.590953036</v>
      </c>
      <c r="H42" s="0" t="n">
        <v>232472.737060535</v>
      </c>
      <c r="I42" s="0" t="n">
        <v>96280.2255855977</v>
      </c>
    </row>
    <row r="43" customFormat="false" ht="12.8" hidden="false" customHeight="false" outlineLevel="0" collapsed="false">
      <c r="A43" s="0" t="n">
        <v>90</v>
      </c>
      <c r="B43" s="0" t="n">
        <v>22182809.3440279</v>
      </c>
      <c r="C43" s="0" t="n">
        <v>21435810.1258152</v>
      </c>
      <c r="D43" s="0" t="n">
        <v>72443425.2213356</v>
      </c>
      <c r="E43" s="0" t="n">
        <v>67434880.5141391</v>
      </c>
      <c r="F43" s="0" t="n">
        <v>11239146.7523565</v>
      </c>
      <c r="G43" s="0" t="n">
        <v>423474.723639649</v>
      </c>
      <c r="H43" s="0" t="n">
        <v>254056.972469507</v>
      </c>
      <c r="I43" s="0" t="n">
        <v>99239.3172909013</v>
      </c>
    </row>
    <row r="44" customFormat="false" ht="12.8" hidden="false" customHeight="false" outlineLevel="0" collapsed="false">
      <c r="A44" s="0" t="n">
        <v>91</v>
      </c>
      <c r="B44" s="0" t="n">
        <v>19202595.082765</v>
      </c>
      <c r="C44" s="0" t="n">
        <v>18474946.223014</v>
      </c>
      <c r="D44" s="0" t="n">
        <v>62786418.0828382</v>
      </c>
      <c r="E44" s="0" t="n">
        <v>67169237.1012288</v>
      </c>
      <c r="F44" s="0" t="n">
        <v>0</v>
      </c>
      <c r="G44" s="0" t="n">
        <v>413007.457560076</v>
      </c>
      <c r="H44" s="0" t="n">
        <v>245622.515784869</v>
      </c>
      <c r="I44" s="0" t="n">
        <v>98598.40915149</v>
      </c>
    </row>
    <row r="45" customFormat="false" ht="12.8" hidden="false" customHeight="false" outlineLevel="0" collapsed="false">
      <c r="A45" s="0" t="n">
        <v>92</v>
      </c>
      <c r="B45" s="0" t="n">
        <v>22477777.1577815</v>
      </c>
      <c r="C45" s="0" t="n">
        <v>21714939.5955404</v>
      </c>
      <c r="D45" s="0" t="n">
        <v>73479854.3288016</v>
      </c>
      <c r="E45" s="0" t="n">
        <v>68170617.7741829</v>
      </c>
      <c r="F45" s="0" t="n">
        <v>11361769.6290305</v>
      </c>
      <c r="G45" s="0" t="n">
        <v>435032.099074028</v>
      </c>
      <c r="H45" s="0" t="n">
        <v>258656.304145603</v>
      </c>
      <c r="I45" s="0" t="n">
        <v>98784.5128878976</v>
      </c>
    </row>
    <row r="46" customFormat="false" ht="12.8" hidden="false" customHeight="false" outlineLevel="0" collapsed="false">
      <c r="A46" s="0" t="n">
        <v>93</v>
      </c>
      <c r="B46" s="0" t="n">
        <v>19593169.9586014</v>
      </c>
      <c r="C46" s="0" t="n">
        <v>18828792.97431</v>
      </c>
      <c r="D46" s="0" t="n">
        <v>64069386.4418606</v>
      </c>
      <c r="E46" s="0" t="n">
        <v>68360672.2770941</v>
      </c>
      <c r="F46" s="0" t="n">
        <v>0</v>
      </c>
      <c r="G46" s="0" t="n">
        <v>444808.378736546</v>
      </c>
      <c r="H46" s="0" t="n">
        <v>249597.101085308</v>
      </c>
      <c r="I46" s="0" t="n">
        <v>99959.2920994425</v>
      </c>
    </row>
    <row r="47" customFormat="false" ht="12.8" hidden="false" customHeight="false" outlineLevel="0" collapsed="false">
      <c r="A47" s="0" t="n">
        <v>94</v>
      </c>
      <c r="B47" s="0" t="n">
        <v>22820849.4574224</v>
      </c>
      <c r="C47" s="0" t="n">
        <v>22012264.505621</v>
      </c>
      <c r="D47" s="0" t="n">
        <v>74615285.2823802</v>
      </c>
      <c r="E47" s="0" t="n">
        <v>68997021.7929835</v>
      </c>
      <c r="F47" s="0" t="n">
        <v>11499503.6321639</v>
      </c>
      <c r="G47" s="0" t="n">
        <v>485454.453377132</v>
      </c>
      <c r="H47" s="0" t="n">
        <v>256777.658136434</v>
      </c>
      <c r="I47" s="0" t="n">
        <v>94789.7718397139</v>
      </c>
    </row>
    <row r="48" customFormat="false" ht="12.8" hidden="false" customHeight="false" outlineLevel="0" collapsed="false">
      <c r="A48" s="0" t="n">
        <v>95</v>
      </c>
      <c r="B48" s="0" t="n">
        <v>19910562.3362389</v>
      </c>
      <c r="C48" s="0" t="n">
        <v>19105674.1036342</v>
      </c>
      <c r="D48" s="0" t="n">
        <v>65137193.3498971</v>
      </c>
      <c r="E48" s="0" t="n">
        <v>69223410.4269355</v>
      </c>
      <c r="F48" s="0" t="n">
        <v>0</v>
      </c>
      <c r="G48" s="0" t="n">
        <v>472283.964970789</v>
      </c>
      <c r="H48" s="0" t="n">
        <v>261423.601211232</v>
      </c>
      <c r="I48" s="0" t="n">
        <v>101686.666318129</v>
      </c>
    </row>
    <row r="49" customFormat="false" ht="12.8" hidden="false" customHeight="false" outlineLevel="0" collapsed="false">
      <c r="A49" s="0" t="n">
        <v>96</v>
      </c>
      <c r="B49" s="0" t="n">
        <v>22907928.4523422</v>
      </c>
      <c r="C49" s="0" t="n">
        <v>22100444.4868895</v>
      </c>
      <c r="D49" s="0" t="n">
        <v>74991959.1707709</v>
      </c>
      <c r="E49" s="0" t="n">
        <v>69141971.0565414</v>
      </c>
      <c r="F49" s="0" t="n">
        <v>11523661.8427569</v>
      </c>
      <c r="G49" s="0" t="n">
        <v>467141.922536259</v>
      </c>
      <c r="H49" s="0" t="n">
        <v>269719.422676119</v>
      </c>
      <c r="I49" s="0" t="n">
        <v>100889.45748623</v>
      </c>
    </row>
    <row r="50" customFormat="false" ht="12.8" hidden="false" customHeight="false" outlineLevel="0" collapsed="false">
      <c r="A50" s="0" t="n">
        <v>97</v>
      </c>
      <c r="B50" s="0" t="n">
        <v>20018448.8139791</v>
      </c>
      <c r="C50" s="0" t="n">
        <v>19235644.9085142</v>
      </c>
      <c r="D50" s="0" t="n">
        <v>65640414.1299845</v>
      </c>
      <c r="E50" s="0" t="n">
        <v>69522039.2477068</v>
      </c>
      <c r="F50" s="0" t="n">
        <v>0</v>
      </c>
      <c r="G50" s="0" t="n">
        <v>444776.753462332</v>
      </c>
      <c r="H50" s="0" t="n">
        <v>266628.827139926</v>
      </c>
      <c r="I50" s="0" t="n">
        <v>101997.606946616</v>
      </c>
    </row>
    <row r="51" customFormat="false" ht="12.8" hidden="false" customHeight="false" outlineLevel="0" collapsed="false">
      <c r="A51" s="0" t="n">
        <v>98</v>
      </c>
      <c r="B51" s="0" t="n">
        <v>23266866.1232096</v>
      </c>
      <c r="C51" s="0" t="n">
        <v>22448164.4697211</v>
      </c>
      <c r="D51" s="0" t="n">
        <v>76195111.4372186</v>
      </c>
      <c r="E51" s="0" t="n">
        <v>70140068.3857357</v>
      </c>
      <c r="F51" s="0" t="n">
        <v>11690011.3976226</v>
      </c>
      <c r="G51" s="0" t="n">
        <v>472981.666433837</v>
      </c>
      <c r="H51" s="0" t="n">
        <v>275567.963716536</v>
      </c>
      <c r="I51" s="0" t="n">
        <v>100217.176197366</v>
      </c>
    </row>
    <row r="52" customFormat="false" ht="12.8" hidden="false" customHeight="false" outlineLevel="0" collapsed="false">
      <c r="A52" s="0" t="n">
        <v>99</v>
      </c>
      <c r="B52" s="0" t="n">
        <v>20329845.0784138</v>
      </c>
      <c r="C52" s="0" t="n">
        <v>19532823.8022534</v>
      </c>
      <c r="D52" s="0" t="n">
        <v>66672595.7828876</v>
      </c>
      <c r="E52" s="0" t="n">
        <v>70533837.1959056</v>
      </c>
      <c r="F52" s="0" t="n">
        <v>0</v>
      </c>
      <c r="G52" s="0" t="n">
        <v>460864.313693428</v>
      </c>
      <c r="H52" s="0" t="n">
        <v>266805.071069624</v>
      </c>
      <c r="I52" s="0" t="n">
        <v>99074.1305676844</v>
      </c>
    </row>
    <row r="53" customFormat="false" ht="12.8" hidden="false" customHeight="false" outlineLevel="0" collapsed="false">
      <c r="A53" s="0" t="n">
        <v>100</v>
      </c>
      <c r="B53" s="0" t="n">
        <v>23536521.4300409</v>
      </c>
      <c r="C53" s="0" t="n">
        <v>22715127.1734542</v>
      </c>
      <c r="D53" s="0" t="n">
        <v>77113606.8021698</v>
      </c>
      <c r="E53" s="0" t="n">
        <v>70940334.8113585</v>
      </c>
      <c r="F53" s="0" t="n">
        <v>11823389.1352264</v>
      </c>
      <c r="G53" s="0" t="n">
        <v>477219.646330558</v>
      </c>
      <c r="H53" s="0" t="n">
        <v>274886.547044704</v>
      </c>
      <c r="I53" s="0" t="n">
        <v>98982.9474449585</v>
      </c>
    </row>
    <row r="54" customFormat="false" ht="12.8" hidden="false" customHeight="false" outlineLevel="0" collapsed="false">
      <c r="A54" s="0" t="n">
        <v>101</v>
      </c>
      <c r="B54" s="0" t="n">
        <v>20600563.7577504</v>
      </c>
      <c r="C54" s="0" t="n">
        <v>19762156.2399821</v>
      </c>
      <c r="D54" s="0" t="n">
        <v>67482463.5800157</v>
      </c>
      <c r="E54" s="0" t="n">
        <v>71327520.2834886</v>
      </c>
      <c r="F54" s="0" t="n">
        <v>0</v>
      </c>
      <c r="G54" s="0" t="n">
        <v>490314.775420422</v>
      </c>
      <c r="H54" s="0" t="n">
        <v>274999.558690094</v>
      </c>
      <c r="I54" s="0" t="n">
        <v>104418.833796845</v>
      </c>
    </row>
    <row r="55" customFormat="false" ht="12.8" hidden="false" customHeight="false" outlineLevel="0" collapsed="false">
      <c r="A55" s="0" t="n">
        <v>102</v>
      </c>
      <c r="B55" s="0" t="n">
        <v>23719413.5943173</v>
      </c>
      <c r="C55" s="0" t="n">
        <v>22938920.3154831</v>
      </c>
      <c r="D55" s="0" t="n">
        <v>77909126.4220252</v>
      </c>
      <c r="E55" s="0" t="n">
        <v>71615589.1915422</v>
      </c>
      <c r="F55" s="0" t="n">
        <v>11935931.5319237</v>
      </c>
      <c r="G55" s="0" t="n">
        <v>431288.026840366</v>
      </c>
      <c r="H55" s="0" t="n">
        <v>278407.656209085</v>
      </c>
      <c r="I55" s="0" t="n">
        <v>101139.422549751</v>
      </c>
    </row>
    <row r="56" customFormat="false" ht="12.8" hidden="false" customHeight="false" outlineLevel="0" collapsed="false">
      <c r="A56" s="0" t="n">
        <v>103</v>
      </c>
      <c r="B56" s="0" t="n">
        <v>20598313.4986476</v>
      </c>
      <c r="C56" s="0" t="n">
        <v>19806657.9643313</v>
      </c>
      <c r="D56" s="0" t="n">
        <v>67677325.0799249</v>
      </c>
      <c r="E56" s="0" t="n">
        <v>71384082.5525418</v>
      </c>
      <c r="F56" s="0" t="n">
        <v>0</v>
      </c>
      <c r="G56" s="0" t="n">
        <v>431022.311208532</v>
      </c>
      <c r="H56" s="0" t="n">
        <v>285983.13848981</v>
      </c>
      <c r="I56" s="0" t="n">
        <v>106642.978025628</v>
      </c>
    </row>
    <row r="57" customFormat="false" ht="12.8" hidden="false" customHeight="false" outlineLevel="0" collapsed="false">
      <c r="A57" s="0" t="n">
        <v>104</v>
      </c>
      <c r="B57" s="0" t="n">
        <v>23963979.181727</v>
      </c>
      <c r="C57" s="0" t="n">
        <v>23082889.6580158</v>
      </c>
      <c r="D57" s="0" t="n">
        <v>78438505.739016</v>
      </c>
      <c r="E57" s="0" t="n">
        <v>71974605.7331232</v>
      </c>
      <c r="F57" s="0" t="n">
        <v>11995767.6221872</v>
      </c>
      <c r="G57" s="0" t="n">
        <v>515087.766856849</v>
      </c>
      <c r="H57" s="0" t="n">
        <v>292616.338649502</v>
      </c>
      <c r="I57" s="0" t="n">
        <v>104836.31172128</v>
      </c>
    </row>
    <row r="58" customFormat="false" ht="12.8" hidden="false" customHeight="false" outlineLevel="0" collapsed="false">
      <c r="A58" s="0" t="n">
        <v>105</v>
      </c>
      <c r="B58" s="0" t="n">
        <v>20985702.8918154</v>
      </c>
      <c r="C58" s="0" t="n">
        <v>20120707.6973966</v>
      </c>
      <c r="D58" s="0" t="n">
        <v>68788895.8089444</v>
      </c>
      <c r="E58" s="0" t="n">
        <v>72523110.2273767</v>
      </c>
      <c r="F58" s="0" t="n">
        <v>0</v>
      </c>
      <c r="G58" s="0" t="n">
        <v>496885.192951157</v>
      </c>
      <c r="H58" s="0" t="n">
        <v>292282.612437172</v>
      </c>
      <c r="I58" s="0" t="n">
        <v>108324.841472027</v>
      </c>
    </row>
    <row r="59" customFormat="false" ht="12.8" hidden="false" customHeight="false" outlineLevel="0" collapsed="false">
      <c r="A59" s="0" t="n">
        <v>106</v>
      </c>
      <c r="B59" s="0" t="n">
        <v>24162258.4406644</v>
      </c>
      <c r="C59" s="0" t="n">
        <v>23279984.4632604</v>
      </c>
      <c r="D59" s="0" t="n">
        <v>79165547.4502856</v>
      </c>
      <c r="E59" s="0" t="n">
        <v>72626946.9000186</v>
      </c>
      <c r="F59" s="0" t="n">
        <v>12104491.1500031</v>
      </c>
      <c r="G59" s="0" t="n">
        <v>504743.664666816</v>
      </c>
      <c r="H59" s="0" t="n">
        <v>299463.692244032</v>
      </c>
      <c r="I59" s="0" t="n">
        <v>111523.743561647</v>
      </c>
    </row>
    <row r="60" customFormat="false" ht="12.8" hidden="false" customHeight="false" outlineLevel="0" collapsed="false">
      <c r="A60" s="0" t="n">
        <v>107</v>
      </c>
      <c r="B60" s="0" t="n">
        <v>21200116.2422755</v>
      </c>
      <c r="C60" s="0" t="n">
        <v>20291629.3887188</v>
      </c>
      <c r="D60" s="0" t="n">
        <v>69450318.2923408</v>
      </c>
      <c r="E60" s="0" t="n">
        <v>73115177.5658528</v>
      </c>
      <c r="F60" s="0" t="n">
        <v>0</v>
      </c>
      <c r="G60" s="0" t="n">
        <v>533142.281726847</v>
      </c>
      <c r="H60" s="0" t="n">
        <v>298383.8275478</v>
      </c>
      <c r="I60" s="0" t="n">
        <v>109943.920402884</v>
      </c>
    </row>
    <row r="61" customFormat="false" ht="12.8" hidden="false" customHeight="false" outlineLevel="0" collapsed="false">
      <c r="A61" s="0" t="n">
        <v>108</v>
      </c>
      <c r="B61" s="0" t="n">
        <v>24540741.6195405</v>
      </c>
      <c r="C61" s="0" t="n">
        <v>23622146.4149333</v>
      </c>
      <c r="D61" s="0" t="n">
        <v>80409633.9517451</v>
      </c>
      <c r="E61" s="0" t="n">
        <v>73648557.3257366</v>
      </c>
      <c r="F61" s="0" t="n">
        <v>12274759.5542894</v>
      </c>
      <c r="G61" s="0" t="n">
        <v>536397.335050508</v>
      </c>
      <c r="H61" s="0" t="n">
        <v>305230.989692122</v>
      </c>
      <c r="I61" s="0" t="n">
        <v>109952.685520753</v>
      </c>
    </row>
    <row r="62" customFormat="false" ht="12.8" hidden="false" customHeight="false" outlineLevel="0" collapsed="false">
      <c r="A62" s="0" t="n">
        <v>109</v>
      </c>
      <c r="B62" s="0" t="n">
        <v>21520408.952219</v>
      </c>
      <c r="C62" s="0" t="n">
        <v>20601797.6188406</v>
      </c>
      <c r="D62" s="0" t="n">
        <v>70531714.0774491</v>
      </c>
      <c r="E62" s="0" t="n">
        <v>74175794.5738287</v>
      </c>
      <c r="F62" s="0" t="n">
        <v>0</v>
      </c>
      <c r="G62" s="0" t="n">
        <v>542242.037145722</v>
      </c>
      <c r="H62" s="0" t="n">
        <v>299595.753673459</v>
      </c>
      <c r="I62" s="0" t="n">
        <v>109676.489370273</v>
      </c>
    </row>
    <row r="63" customFormat="false" ht="12.8" hidden="false" customHeight="false" outlineLevel="0" collapsed="false">
      <c r="A63" s="0" t="n">
        <v>110</v>
      </c>
      <c r="B63" s="0" t="n">
        <v>24777308.5884893</v>
      </c>
      <c r="C63" s="0" t="n">
        <v>23875575.1802573</v>
      </c>
      <c r="D63" s="0" t="n">
        <v>81263762.8726926</v>
      </c>
      <c r="E63" s="0" t="n">
        <v>74452003.033548</v>
      </c>
      <c r="F63" s="0" t="n">
        <v>12408667.172258</v>
      </c>
      <c r="G63" s="0" t="n">
        <v>526036.361703315</v>
      </c>
      <c r="H63" s="0" t="n">
        <v>300369.103889553</v>
      </c>
      <c r="I63" s="0" t="n">
        <v>107611.346627396</v>
      </c>
    </row>
    <row r="64" customFormat="false" ht="12.8" hidden="false" customHeight="false" outlineLevel="0" collapsed="false">
      <c r="A64" s="0" t="n">
        <v>111</v>
      </c>
      <c r="B64" s="0" t="n">
        <v>21611232.1115593</v>
      </c>
      <c r="C64" s="0" t="n">
        <v>20692398.1496335</v>
      </c>
      <c r="D64" s="0" t="n">
        <v>70861583.8041961</v>
      </c>
      <c r="E64" s="0" t="n">
        <v>74484857.7060294</v>
      </c>
      <c r="F64" s="0" t="n">
        <v>0</v>
      </c>
      <c r="G64" s="0" t="n">
        <v>552751.366455556</v>
      </c>
      <c r="H64" s="0" t="n">
        <v>291591.155316796</v>
      </c>
      <c r="I64" s="0" t="n">
        <v>106416.343076362</v>
      </c>
    </row>
    <row r="65" customFormat="false" ht="12.8" hidden="false" customHeight="false" outlineLevel="0" collapsed="false">
      <c r="A65" s="0" t="n">
        <v>112</v>
      </c>
      <c r="B65" s="0" t="n">
        <v>25171241.0003728</v>
      </c>
      <c r="C65" s="0" t="n">
        <v>24273219.524854</v>
      </c>
      <c r="D65" s="0" t="n">
        <v>82626704.4461193</v>
      </c>
      <c r="E65" s="0" t="n">
        <v>75661994.0869894</v>
      </c>
      <c r="F65" s="0" t="n">
        <v>12610332.3478316</v>
      </c>
      <c r="G65" s="0" t="n">
        <v>523231.712640299</v>
      </c>
      <c r="H65" s="0" t="n">
        <v>300336.169082329</v>
      </c>
      <c r="I65" s="0" t="n">
        <v>106362.276851632</v>
      </c>
    </row>
    <row r="66" customFormat="false" ht="12.8" hidden="false" customHeight="false" outlineLevel="0" collapsed="false">
      <c r="A66" s="0" t="n">
        <v>113</v>
      </c>
      <c r="B66" s="0" t="n">
        <v>21930026.7064373</v>
      </c>
      <c r="C66" s="0" t="n">
        <v>21030399.7929588</v>
      </c>
      <c r="D66" s="0" t="n">
        <v>72000760.648833</v>
      </c>
      <c r="E66" s="0" t="n">
        <v>75706077.713687</v>
      </c>
      <c r="F66" s="0" t="n">
        <v>0</v>
      </c>
      <c r="G66" s="0" t="n">
        <v>515655.047428986</v>
      </c>
      <c r="H66" s="0" t="n">
        <v>305899.289384198</v>
      </c>
      <c r="I66" s="0" t="n">
        <v>111532.252378924</v>
      </c>
    </row>
    <row r="67" customFormat="false" ht="12.8" hidden="false" customHeight="false" outlineLevel="0" collapsed="false">
      <c r="A67" s="0" t="n">
        <v>114</v>
      </c>
      <c r="B67" s="0" t="n">
        <v>25084841.8017158</v>
      </c>
      <c r="C67" s="0" t="n">
        <v>24231263.6745943</v>
      </c>
      <c r="D67" s="0" t="n">
        <v>82483031.3287144</v>
      </c>
      <c r="E67" s="0" t="n">
        <v>75508536.1328435</v>
      </c>
      <c r="F67" s="0" t="n">
        <v>12584756.0221406</v>
      </c>
      <c r="G67" s="0" t="n">
        <v>470381.324126589</v>
      </c>
      <c r="H67" s="0" t="n">
        <v>305525.591478085</v>
      </c>
      <c r="I67" s="0" t="n">
        <v>110958.873595532</v>
      </c>
    </row>
    <row r="68" customFormat="false" ht="12.8" hidden="false" customHeight="false" outlineLevel="0" collapsed="false">
      <c r="A68" s="0" t="n">
        <v>115</v>
      </c>
      <c r="B68" s="0" t="n">
        <v>21927616.5568384</v>
      </c>
      <c r="C68" s="0" t="n">
        <v>21040574.9162053</v>
      </c>
      <c r="D68" s="0" t="n">
        <v>72071893.1878477</v>
      </c>
      <c r="E68" s="0" t="n">
        <v>75694442.020898</v>
      </c>
      <c r="F68" s="0" t="n">
        <v>0</v>
      </c>
      <c r="G68" s="0" t="n">
        <v>510710.453244874</v>
      </c>
      <c r="H68" s="0" t="n">
        <v>299530.096769399</v>
      </c>
      <c r="I68" s="0" t="n">
        <v>109715.843741208</v>
      </c>
    </row>
    <row r="69" customFormat="false" ht="12.8" hidden="false" customHeight="false" outlineLevel="0" collapsed="false">
      <c r="A69" s="0" t="n">
        <v>116</v>
      </c>
      <c r="B69" s="0" t="n">
        <v>25362965.2941313</v>
      </c>
      <c r="C69" s="0" t="n">
        <v>24448787.4194265</v>
      </c>
      <c r="D69" s="0" t="n">
        <v>83257111.721744</v>
      </c>
      <c r="E69" s="0" t="n">
        <v>76132997.9295861</v>
      </c>
      <c r="F69" s="0" t="n">
        <v>12688832.9882644</v>
      </c>
      <c r="G69" s="0" t="n">
        <v>534370.271009095</v>
      </c>
      <c r="H69" s="0" t="n">
        <v>303188.553714433</v>
      </c>
      <c r="I69" s="0" t="n">
        <v>109455.785687467</v>
      </c>
    </row>
    <row r="70" customFormat="false" ht="12.8" hidden="false" customHeight="false" outlineLevel="0" collapsed="false">
      <c r="A70" s="0" t="n">
        <v>117</v>
      </c>
      <c r="B70" s="0" t="n">
        <v>22120795.5519524</v>
      </c>
      <c r="C70" s="0" t="n">
        <v>21230191.4481935</v>
      </c>
      <c r="D70" s="0" t="n">
        <v>72763317.1084499</v>
      </c>
      <c r="E70" s="0" t="n">
        <v>76329173.1486391</v>
      </c>
      <c r="F70" s="0" t="n">
        <v>0</v>
      </c>
      <c r="G70" s="0" t="n">
        <v>499608.4585788</v>
      </c>
      <c r="H70" s="0" t="n">
        <v>311524.144395043</v>
      </c>
      <c r="I70" s="0" t="n">
        <v>113530.715407196</v>
      </c>
    </row>
    <row r="71" customFormat="false" ht="12.8" hidden="false" customHeight="false" outlineLevel="0" collapsed="false">
      <c r="A71" s="0" t="n">
        <v>118</v>
      </c>
      <c r="B71" s="0" t="n">
        <v>25493062.2201959</v>
      </c>
      <c r="C71" s="0" t="n">
        <v>24575167.0497823</v>
      </c>
      <c r="D71" s="0" t="n">
        <v>83714990.9936006</v>
      </c>
      <c r="E71" s="0" t="n">
        <v>76504999.5693741</v>
      </c>
      <c r="F71" s="0" t="n">
        <v>12750833.2615623</v>
      </c>
      <c r="G71" s="0" t="n">
        <v>519483.903405478</v>
      </c>
      <c r="H71" s="0" t="n">
        <v>317927.712605476</v>
      </c>
      <c r="I71" s="0" t="n">
        <v>114976.506289479</v>
      </c>
    </row>
    <row r="72" customFormat="false" ht="12.8" hidden="false" customHeight="false" outlineLevel="0" collapsed="false">
      <c r="A72" s="0" t="n">
        <v>119</v>
      </c>
      <c r="B72" s="0" t="n">
        <v>22211056.7444854</v>
      </c>
      <c r="C72" s="0" t="n">
        <v>21279254.7547651</v>
      </c>
      <c r="D72" s="0" t="n">
        <v>72935050.3791187</v>
      </c>
      <c r="E72" s="0" t="n">
        <v>76494399.0256638</v>
      </c>
      <c r="F72" s="0" t="n">
        <v>0</v>
      </c>
      <c r="G72" s="0" t="n">
        <v>538453.320519613</v>
      </c>
      <c r="H72" s="0" t="n">
        <v>312777.471198822</v>
      </c>
      <c r="I72" s="0" t="n">
        <v>115101.711431284</v>
      </c>
    </row>
    <row r="73" customFormat="false" ht="12.8" hidden="false" customHeight="false" outlineLevel="0" collapsed="false">
      <c r="A73" s="0" t="n">
        <v>120</v>
      </c>
      <c r="B73" s="0" t="n">
        <v>25551338.8254798</v>
      </c>
      <c r="C73" s="0" t="n">
        <v>24602302.7774274</v>
      </c>
      <c r="D73" s="0" t="n">
        <v>83863680.9561785</v>
      </c>
      <c r="E73" s="0" t="n">
        <v>76598799.6868121</v>
      </c>
      <c r="F73" s="0" t="n">
        <v>12766466.6144687</v>
      </c>
      <c r="G73" s="0" t="n">
        <v>546100.280756325</v>
      </c>
      <c r="H73" s="0" t="n">
        <v>321108.922044448</v>
      </c>
      <c r="I73" s="0" t="n">
        <v>116895.493216691</v>
      </c>
    </row>
    <row r="74" customFormat="false" ht="12.8" hidden="false" customHeight="false" outlineLevel="0" collapsed="false">
      <c r="A74" s="0" t="n">
        <v>121</v>
      </c>
      <c r="B74" s="0" t="n">
        <v>22388059.1539196</v>
      </c>
      <c r="C74" s="0" t="n">
        <v>21455564.7501249</v>
      </c>
      <c r="D74" s="0" t="n">
        <v>73583188.3902457</v>
      </c>
      <c r="E74" s="0" t="n">
        <v>77070824.0161693</v>
      </c>
      <c r="F74" s="0" t="n">
        <v>0</v>
      </c>
      <c r="G74" s="0" t="n">
        <v>534055.799906429</v>
      </c>
      <c r="H74" s="0" t="n">
        <v>316533.839570085</v>
      </c>
      <c r="I74" s="0" t="n">
        <v>117006.806168736</v>
      </c>
    </row>
    <row r="75" customFormat="false" ht="12.8" hidden="false" customHeight="false" outlineLevel="0" collapsed="false">
      <c r="A75" s="0" t="n">
        <v>122</v>
      </c>
      <c r="B75" s="0" t="n">
        <v>25619377.87663</v>
      </c>
      <c r="C75" s="0" t="n">
        <v>24692585.038</v>
      </c>
      <c r="D75" s="0" t="n">
        <v>84168910.2264878</v>
      </c>
      <c r="E75" s="0" t="n">
        <v>76811709.6793022</v>
      </c>
      <c r="F75" s="0" t="n">
        <v>12801951.613217</v>
      </c>
      <c r="G75" s="0" t="n">
        <v>524215.71412145</v>
      </c>
      <c r="H75" s="0" t="n">
        <v>320302.290726128</v>
      </c>
      <c r="I75" s="0" t="n">
        <v>117535.476832139</v>
      </c>
    </row>
    <row r="76" customFormat="false" ht="12.8" hidden="false" customHeight="false" outlineLevel="0" collapsed="false">
      <c r="A76" s="0" t="n">
        <v>123</v>
      </c>
      <c r="B76" s="0" t="n">
        <v>22612285.469772</v>
      </c>
      <c r="C76" s="0" t="n">
        <v>21688665.3215952</v>
      </c>
      <c r="D76" s="0" t="n">
        <v>74421927.8504657</v>
      </c>
      <c r="E76" s="0" t="n">
        <v>77875931.4820817</v>
      </c>
      <c r="F76" s="0" t="n">
        <v>0</v>
      </c>
      <c r="G76" s="0" t="n">
        <v>543460.654786209</v>
      </c>
      <c r="H76" s="0" t="n">
        <v>302388.971793467</v>
      </c>
      <c r="I76" s="0" t="n">
        <v>111100.745138806</v>
      </c>
    </row>
    <row r="77" customFormat="false" ht="12.8" hidden="false" customHeight="false" outlineLevel="0" collapsed="false">
      <c r="A77" s="0" t="n">
        <v>124</v>
      </c>
      <c r="B77" s="0" t="n">
        <v>26180932.3785309</v>
      </c>
      <c r="C77" s="0" t="n">
        <v>25218922.7081237</v>
      </c>
      <c r="D77" s="0" t="n">
        <v>86004880.6633952</v>
      </c>
      <c r="E77" s="0" t="n">
        <v>78403846.6015957</v>
      </c>
      <c r="F77" s="0" t="n">
        <v>13067307.7669326</v>
      </c>
      <c r="G77" s="0" t="n">
        <v>570563.670980022</v>
      </c>
      <c r="H77" s="0" t="n">
        <v>313389.442922327</v>
      </c>
      <c r="I77" s="0" t="n">
        <v>111509.366435415</v>
      </c>
    </row>
    <row r="78" customFormat="false" ht="12.8" hidden="false" customHeight="false" outlineLevel="0" collapsed="false">
      <c r="A78" s="0" t="n">
        <v>125</v>
      </c>
      <c r="B78" s="0" t="n">
        <v>22710350.8743833</v>
      </c>
      <c r="C78" s="0" t="n">
        <v>21754531.0096147</v>
      </c>
      <c r="D78" s="0" t="n">
        <v>74642349.2243517</v>
      </c>
      <c r="E78" s="0" t="n">
        <v>78039844.2579848</v>
      </c>
      <c r="F78" s="0" t="n">
        <v>0</v>
      </c>
      <c r="G78" s="0" t="n">
        <v>558867.654563452</v>
      </c>
      <c r="H78" s="0" t="n">
        <v>316070.227726689</v>
      </c>
      <c r="I78" s="0" t="n">
        <v>115545.689254838</v>
      </c>
    </row>
    <row r="79" customFormat="false" ht="12.8" hidden="false" customHeight="false" outlineLevel="0" collapsed="false">
      <c r="A79" s="0" t="n">
        <v>126</v>
      </c>
      <c r="B79" s="0" t="n">
        <v>26088904.3207366</v>
      </c>
      <c r="C79" s="0" t="n">
        <v>25107922.398589</v>
      </c>
      <c r="D79" s="0" t="n">
        <v>85626055.9968461</v>
      </c>
      <c r="E79" s="0" t="n">
        <v>78018429.4057711</v>
      </c>
      <c r="F79" s="0" t="n">
        <v>13003071.5676285</v>
      </c>
      <c r="G79" s="0" t="n">
        <v>586730.247543542</v>
      </c>
      <c r="H79" s="0" t="n">
        <v>314192.894476858</v>
      </c>
      <c r="I79" s="0" t="n">
        <v>114369.685895969</v>
      </c>
    </row>
    <row r="80" customFormat="false" ht="12.8" hidden="false" customHeight="false" outlineLevel="0" collapsed="false">
      <c r="A80" s="0" t="n">
        <v>127</v>
      </c>
      <c r="B80" s="0" t="n">
        <v>22740912.7366881</v>
      </c>
      <c r="C80" s="0" t="n">
        <v>21801485.8533088</v>
      </c>
      <c r="D80" s="0" t="n">
        <v>74848667.1264753</v>
      </c>
      <c r="E80" s="0" t="n">
        <v>78220325.6358419</v>
      </c>
      <c r="F80" s="0" t="n">
        <v>0</v>
      </c>
      <c r="G80" s="0" t="n">
        <v>551875.486759577</v>
      </c>
      <c r="H80" s="0" t="n">
        <v>309393.297302217</v>
      </c>
      <c r="I80" s="0" t="n">
        <v>111654.427596469</v>
      </c>
    </row>
    <row r="81" customFormat="false" ht="12.8" hidden="false" customHeight="false" outlineLevel="0" collapsed="false">
      <c r="A81" s="0" t="n">
        <v>128</v>
      </c>
      <c r="B81" s="0" t="n">
        <v>26379971.0123039</v>
      </c>
      <c r="C81" s="0" t="n">
        <v>25472827.72975</v>
      </c>
      <c r="D81" s="0" t="n">
        <v>86900503.4645569</v>
      </c>
      <c r="E81" s="0" t="n">
        <v>79138130.6088612</v>
      </c>
      <c r="F81" s="0" t="n">
        <v>13189688.4348102</v>
      </c>
      <c r="G81" s="0" t="n">
        <v>512043.761343971</v>
      </c>
      <c r="H81" s="0" t="n">
        <v>316500.391797758</v>
      </c>
      <c r="I81" s="0" t="n">
        <v>112284.470588805</v>
      </c>
    </row>
    <row r="82" customFormat="false" ht="12.8" hidden="false" customHeight="false" outlineLevel="0" collapsed="false">
      <c r="A82" s="0" t="n">
        <v>129</v>
      </c>
      <c r="B82" s="0" t="n">
        <v>23104307.8186652</v>
      </c>
      <c r="C82" s="0" t="n">
        <v>22201476.6257046</v>
      </c>
      <c r="D82" s="0" t="n">
        <v>76233758.8750981</v>
      </c>
      <c r="E82" s="0" t="n">
        <v>79564198.3643251</v>
      </c>
      <c r="F82" s="0" t="n">
        <v>0</v>
      </c>
      <c r="G82" s="0" t="n">
        <v>507442.463424321</v>
      </c>
      <c r="H82" s="0" t="n">
        <v>315281.131476326</v>
      </c>
      <c r="I82" s="0" t="n">
        <v>114439.425800046</v>
      </c>
    </row>
    <row r="83" customFormat="false" ht="12.8" hidden="false" customHeight="false" outlineLevel="0" collapsed="false">
      <c r="A83" s="0" t="n">
        <v>130</v>
      </c>
      <c r="B83" s="0" t="n">
        <v>26479439.9339728</v>
      </c>
      <c r="C83" s="0" t="n">
        <v>25502710.97946</v>
      </c>
      <c r="D83" s="0" t="n">
        <v>87001859.6456028</v>
      </c>
      <c r="E83" s="0" t="n">
        <v>79212939.6582418</v>
      </c>
      <c r="F83" s="0" t="n">
        <v>13202156.609707</v>
      </c>
      <c r="G83" s="0" t="n">
        <v>575728.510195695</v>
      </c>
      <c r="H83" s="0" t="n">
        <v>319545.369902358</v>
      </c>
      <c r="I83" s="0" t="n">
        <v>116364.392021009</v>
      </c>
    </row>
    <row r="84" customFormat="false" ht="12.8" hidden="false" customHeight="false" outlineLevel="0" collapsed="false">
      <c r="A84" s="0" t="n">
        <v>131</v>
      </c>
      <c r="B84" s="0" t="n">
        <v>23107103.283258</v>
      </c>
      <c r="C84" s="0" t="n">
        <v>22147792.5824228</v>
      </c>
      <c r="D84" s="0" t="n">
        <v>76034674.9574791</v>
      </c>
      <c r="E84" s="0" t="n">
        <v>79405177.2557901</v>
      </c>
      <c r="F84" s="0" t="n">
        <v>0</v>
      </c>
      <c r="G84" s="0" t="n">
        <v>563488.260205725</v>
      </c>
      <c r="H84" s="0" t="n">
        <v>315690.557272788</v>
      </c>
      <c r="I84" s="0" t="n">
        <v>114474.119080953</v>
      </c>
    </row>
    <row r="85" customFormat="false" ht="12.8" hidden="false" customHeight="false" outlineLevel="0" collapsed="false">
      <c r="A85" s="0" t="n">
        <v>132</v>
      </c>
      <c r="B85" s="0" t="n">
        <v>26786700.165812</v>
      </c>
      <c r="C85" s="0" t="n">
        <v>25838284.111261</v>
      </c>
      <c r="D85" s="0" t="n">
        <v>88147515.0933294</v>
      </c>
      <c r="E85" s="0" t="n">
        <v>80205334.0242045</v>
      </c>
      <c r="F85" s="0" t="n">
        <v>13367555.6707008</v>
      </c>
      <c r="G85" s="0" t="n">
        <v>556440.187870652</v>
      </c>
      <c r="H85" s="0" t="n">
        <v>313817.723475589</v>
      </c>
      <c r="I85" s="0" t="n">
        <v>111654.490292588</v>
      </c>
    </row>
    <row r="86" customFormat="false" ht="12.8" hidden="false" customHeight="false" outlineLevel="0" collapsed="false">
      <c r="A86" s="0" t="n">
        <v>133</v>
      </c>
      <c r="B86" s="0" t="n">
        <v>23546893.9406725</v>
      </c>
      <c r="C86" s="0" t="n">
        <v>22567718.9389679</v>
      </c>
      <c r="D86" s="0" t="n">
        <v>77479667.6966536</v>
      </c>
      <c r="E86" s="0" t="n">
        <v>80894760.5963816</v>
      </c>
      <c r="F86" s="0" t="n">
        <v>0</v>
      </c>
      <c r="G86" s="0" t="n">
        <v>579867.480702944</v>
      </c>
      <c r="H86" s="0" t="n">
        <v>318539.43949308</v>
      </c>
      <c r="I86" s="0" t="n">
        <v>115382.97358361</v>
      </c>
    </row>
    <row r="87" customFormat="false" ht="12.8" hidden="false" customHeight="false" outlineLevel="0" collapsed="false">
      <c r="A87" s="0" t="n">
        <v>134</v>
      </c>
      <c r="B87" s="0" t="n">
        <v>27091071.448268</v>
      </c>
      <c r="C87" s="0" t="n">
        <v>26075793.8077062</v>
      </c>
      <c r="D87" s="0" t="n">
        <v>88952492.1097664</v>
      </c>
      <c r="E87" s="0" t="n">
        <v>80915869.2077016</v>
      </c>
      <c r="F87" s="0" t="n">
        <v>13485978.2012836</v>
      </c>
      <c r="G87" s="0" t="n">
        <v>615293.443480073</v>
      </c>
      <c r="H87" s="0" t="n">
        <v>319793.73825671</v>
      </c>
      <c r="I87" s="0" t="n">
        <v>114557.798321423</v>
      </c>
    </row>
    <row r="88" customFormat="false" ht="12.8" hidden="false" customHeight="false" outlineLevel="0" collapsed="false">
      <c r="A88" s="0" t="n">
        <v>135</v>
      </c>
      <c r="B88" s="0" t="n">
        <v>23707980.1654832</v>
      </c>
      <c r="C88" s="0" t="n">
        <v>22737965.7879251</v>
      </c>
      <c r="D88" s="0" t="n">
        <v>78067146.221046</v>
      </c>
      <c r="E88" s="0" t="n">
        <v>81448008.8135885</v>
      </c>
      <c r="F88" s="0" t="n">
        <v>0</v>
      </c>
      <c r="G88" s="0" t="n">
        <v>576544.049702676</v>
      </c>
      <c r="H88" s="0" t="n">
        <v>313912.51465048</v>
      </c>
      <c r="I88" s="0" t="n">
        <v>113654.018864123</v>
      </c>
    </row>
    <row r="89" customFormat="false" ht="12.8" hidden="false" customHeight="false" outlineLevel="0" collapsed="false">
      <c r="A89" s="0" t="n">
        <v>136</v>
      </c>
      <c r="B89" s="0" t="n">
        <v>27080056.2192992</v>
      </c>
      <c r="C89" s="0" t="n">
        <v>26130130.4213637</v>
      </c>
      <c r="D89" s="0" t="n">
        <v>89150802.5077078</v>
      </c>
      <c r="E89" s="0" t="n">
        <v>81092587.8065294</v>
      </c>
      <c r="F89" s="0" t="n">
        <v>13515431.3010882</v>
      </c>
      <c r="G89" s="0" t="n">
        <v>541131.862399429</v>
      </c>
      <c r="H89" s="0" t="n">
        <v>327159.942513512</v>
      </c>
      <c r="I89" s="0" t="n">
        <v>116619.99003212</v>
      </c>
    </row>
    <row r="90" customFormat="false" ht="12.8" hidden="false" customHeight="false" outlineLevel="0" collapsed="false">
      <c r="A90" s="0" t="n">
        <v>137</v>
      </c>
      <c r="B90" s="0" t="n">
        <v>23660456.005905</v>
      </c>
      <c r="C90" s="0" t="n">
        <v>22739743.1359583</v>
      </c>
      <c r="D90" s="0" t="n">
        <v>78109026.6586754</v>
      </c>
      <c r="E90" s="0" t="n">
        <v>81434038.7991819</v>
      </c>
      <c r="F90" s="0" t="n">
        <v>0</v>
      </c>
      <c r="G90" s="0" t="n">
        <v>516512.058352467</v>
      </c>
      <c r="H90" s="0" t="n">
        <v>321398.232158381</v>
      </c>
      <c r="I90" s="0" t="n">
        <v>118289.399194049</v>
      </c>
    </row>
    <row r="91" customFormat="false" ht="12.8" hidden="false" customHeight="false" outlineLevel="0" collapsed="false">
      <c r="A91" s="0" t="n">
        <v>138</v>
      </c>
      <c r="B91" s="0" t="n">
        <v>27362395.681285</v>
      </c>
      <c r="C91" s="0" t="n">
        <v>26430752.3700283</v>
      </c>
      <c r="D91" s="0" t="n">
        <v>90228682.3217625</v>
      </c>
      <c r="E91" s="0" t="n">
        <v>82025481.4275807</v>
      </c>
      <c r="F91" s="0" t="n">
        <v>13670913.5712634</v>
      </c>
      <c r="G91" s="0" t="n">
        <v>514882.196200906</v>
      </c>
      <c r="H91" s="0" t="n">
        <v>333036.299224825</v>
      </c>
      <c r="I91" s="0" t="n">
        <v>119606.879758583</v>
      </c>
    </row>
    <row r="92" customFormat="false" ht="12.8" hidden="false" customHeight="false" outlineLevel="0" collapsed="false">
      <c r="A92" s="0" t="n">
        <v>139</v>
      </c>
      <c r="B92" s="0" t="n">
        <v>23744950.1899956</v>
      </c>
      <c r="C92" s="0" t="n">
        <v>22785861.5631387</v>
      </c>
      <c r="D92" s="0" t="n">
        <v>78306850.2189014</v>
      </c>
      <c r="E92" s="0" t="n">
        <v>81631744.9394657</v>
      </c>
      <c r="F92" s="0" t="n">
        <v>0</v>
      </c>
      <c r="G92" s="0" t="n">
        <v>556860.417340322</v>
      </c>
      <c r="H92" s="0" t="n">
        <v>320390.437915755</v>
      </c>
      <c r="I92" s="0" t="n">
        <v>116911.102286842</v>
      </c>
    </row>
    <row r="93" customFormat="false" ht="12.8" hidden="false" customHeight="false" outlineLevel="0" collapsed="false">
      <c r="A93" s="0" t="n">
        <v>140</v>
      </c>
      <c r="B93" s="0" t="n">
        <v>27219712.6975251</v>
      </c>
      <c r="C93" s="0" t="n">
        <v>26214632.6394289</v>
      </c>
      <c r="D93" s="0" t="n">
        <v>89539136.2971507</v>
      </c>
      <c r="E93" s="0" t="n">
        <v>81340578.0228758</v>
      </c>
      <c r="F93" s="0" t="n">
        <v>13556763.0038126</v>
      </c>
      <c r="G93" s="0" t="n">
        <v>593594.381462834</v>
      </c>
      <c r="H93" s="0" t="n">
        <v>329677.200644363</v>
      </c>
      <c r="I93" s="0" t="n">
        <v>116869.251412924</v>
      </c>
    </row>
    <row r="94" customFormat="false" ht="12.8" hidden="false" customHeight="false" outlineLevel="0" collapsed="false">
      <c r="A94" s="0" t="n">
        <v>141</v>
      </c>
      <c r="B94" s="0" t="n">
        <v>23949231.6578055</v>
      </c>
      <c r="C94" s="0" t="n">
        <v>22954534.5900978</v>
      </c>
      <c r="D94" s="0" t="n">
        <v>78912317.4128509</v>
      </c>
      <c r="E94" s="0" t="n">
        <v>82272141.3369417</v>
      </c>
      <c r="F94" s="0" t="n">
        <v>0</v>
      </c>
      <c r="G94" s="0" t="n">
        <v>584306.536283798</v>
      </c>
      <c r="H94" s="0" t="n">
        <v>327767.511450045</v>
      </c>
      <c r="I94" s="0" t="n">
        <v>118032.885677012</v>
      </c>
    </row>
    <row r="95" customFormat="false" ht="12.8" hidden="false" customHeight="false" outlineLevel="0" collapsed="false">
      <c r="A95" s="0" t="n">
        <v>142</v>
      </c>
      <c r="B95" s="0" t="n">
        <v>27410728.4642254</v>
      </c>
      <c r="C95" s="0" t="n">
        <v>26418757.1787815</v>
      </c>
      <c r="D95" s="0" t="n">
        <v>90246637.0795337</v>
      </c>
      <c r="E95" s="0" t="n">
        <v>82047245.9988532</v>
      </c>
      <c r="F95" s="0" t="n">
        <v>13674540.9998089</v>
      </c>
      <c r="G95" s="0" t="n">
        <v>579398.936991752</v>
      </c>
      <c r="H95" s="0" t="n">
        <v>330694.219475532</v>
      </c>
      <c r="I95" s="0" t="n">
        <v>116968.755680933</v>
      </c>
    </row>
    <row r="96" customFormat="false" ht="12.8" hidden="false" customHeight="false" outlineLevel="0" collapsed="false">
      <c r="A96" s="0" t="n">
        <v>143</v>
      </c>
      <c r="B96" s="0" t="n">
        <v>24017498.0553173</v>
      </c>
      <c r="C96" s="0" t="n">
        <v>23063319.1088406</v>
      </c>
      <c r="D96" s="0" t="n">
        <v>79280975.4830335</v>
      </c>
      <c r="E96" s="0" t="n">
        <v>82686740.1069763</v>
      </c>
      <c r="F96" s="0" t="n">
        <v>0</v>
      </c>
      <c r="G96" s="0" t="n">
        <v>531396.811431203</v>
      </c>
      <c r="H96" s="0" t="n">
        <v>336633.97209707</v>
      </c>
      <c r="I96" s="0" t="n">
        <v>123068.804212046</v>
      </c>
    </row>
    <row r="97" customFormat="false" ht="12.8" hidden="false" customHeight="false" outlineLevel="0" collapsed="false">
      <c r="A97" s="0" t="n">
        <v>144</v>
      </c>
      <c r="B97" s="0" t="n">
        <v>27608193.4049661</v>
      </c>
      <c r="C97" s="0" t="n">
        <v>26634657.2119889</v>
      </c>
      <c r="D97" s="0" t="n">
        <v>91038199.7186122</v>
      </c>
      <c r="E97" s="0" t="n">
        <v>82689783.8868679</v>
      </c>
      <c r="F97" s="0" t="n">
        <v>13781630.6478113</v>
      </c>
      <c r="G97" s="0" t="n">
        <v>564954.984378174</v>
      </c>
      <c r="H97" s="0" t="n">
        <v>325588.273482201</v>
      </c>
      <c r="I97" s="0" t="n">
        <v>118561.335881125</v>
      </c>
    </row>
    <row r="98" customFormat="false" ht="12.8" hidden="false" customHeight="false" outlineLevel="0" collapsed="false">
      <c r="A98" s="0" t="n">
        <v>145</v>
      </c>
      <c r="B98" s="0" t="n">
        <v>24194915.2675359</v>
      </c>
      <c r="C98" s="0" t="n">
        <v>23221881.9150672</v>
      </c>
      <c r="D98" s="0" t="n">
        <v>79875509.1559202</v>
      </c>
      <c r="E98" s="0" t="n">
        <v>83182913.7782745</v>
      </c>
      <c r="F98" s="0" t="n">
        <v>0</v>
      </c>
      <c r="G98" s="0" t="n">
        <v>564296.451382736</v>
      </c>
      <c r="H98" s="0" t="n">
        <v>325212.654240913</v>
      </c>
      <c r="I98" s="0" t="n">
        <v>119320.352635728</v>
      </c>
    </row>
    <row r="99" customFormat="false" ht="12.8" hidden="false" customHeight="false" outlineLevel="0" collapsed="false">
      <c r="A99" s="0" t="n">
        <v>146</v>
      </c>
      <c r="B99" s="0" t="n">
        <v>27958048.061429</v>
      </c>
      <c r="C99" s="0" t="n">
        <v>26935877.760025</v>
      </c>
      <c r="D99" s="0" t="n">
        <v>92077522.2510855</v>
      </c>
      <c r="E99" s="0" t="n">
        <v>83627179.633023</v>
      </c>
      <c r="F99" s="0" t="n">
        <v>13937863.2721705</v>
      </c>
      <c r="G99" s="0" t="n">
        <v>611984.085526804</v>
      </c>
      <c r="H99" s="0" t="n">
        <v>328169.155211198</v>
      </c>
      <c r="I99" s="0" t="n">
        <v>117167.22952276</v>
      </c>
    </row>
    <row r="100" customFormat="false" ht="12.8" hidden="false" customHeight="false" outlineLevel="0" collapsed="false">
      <c r="A100" s="0" t="n">
        <v>147</v>
      </c>
      <c r="B100" s="0" t="n">
        <v>24542337.48445</v>
      </c>
      <c r="C100" s="0" t="n">
        <v>23554511.8931471</v>
      </c>
      <c r="D100" s="0" t="n">
        <v>81062025.5763889</v>
      </c>
      <c r="E100" s="0" t="n">
        <v>84357078.1214579</v>
      </c>
      <c r="F100" s="0" t="n">
        <v>0</v>
      </c>
      <c r="G100" s="0" t="n">
        <v>577865.442951757</v>
      </c>
      <c r="H100" s="0" t="n">
        <v>328435.440146671</v>
      </c>
      <c r="I100" s="0" t="n">
        <v>116463.868863461</v>
      </c>
    </row>
    <row r="101" customFormat="false" ht="12.8" hidden="false" customHeight="false" outlineLevel="0" collapsed="false">
      <c r="A101" s="0" t="n">
        <v>148</v>
      </c>
      <c r="B101" s="0" t="n">
        <v>28329088.2680222</v>
      </c>
      <c r="C101" s="0" t="n">
        <v>27340693.6913755</v>
      </c>
      <c r="D101" s="0" t="n">
        <v>93502429.2034003</v>
      </c>
      <c r="E101" s="0" t="n">
        <v>84818409.3134435</v>
      </c>
      <c r="F101" s="0" t="n">
        <v>14136401.5522406</v>
      </c>
      <c r="G101" s="0" t="n">
        <v>570647.010619579</v>
      </c>
      <c r="H101" s="0" t="n">
        <v>335192.096355355</v>
      </c>
      <c r="I101" s="0" t="n">
        <v>117936.385245458</v>
      </c>
    </row>
    <row r="102" customFormat="false" ht="12.8" hidden="false" customHeight="false" outlineLevel="0" collapsed="false">
      <c r="A102" s="0" t="n">
        <v>149</v>
      </c>
      <c r="B102" s="0" t="n">
        <v>24513634.2186972</v>
      </c>
      <c r="C102" s="0" t="n">
        <v>23525675.989297</v>
      </c>
      <c r="D102" s="0" t="n">
        <v>80996811.3500937</v>
      </c>
      <c r="E102" s="0" t="n">
        <v>84198805.1656265</v>
      </c>
      <c r="F102" s="0" t="n">
        <v>0</v>
      </c>
      <c r="G102" s="0" t="n">
        <v>572335.034293136</v>
      </c>
      <c r="H102" s="0" t="n">
        <v>333117.204615108</v>
      </c>
      <c r="I102" s="0" t="n">
        <v>117865.700702677</v>
      </c>
    </row>
    <row r="103" customFormat="false" ht="12.8" hidden="false" customHeight="false" outlineLevel="0" collapsed="false">
      <c r="A103" s="0" t="n">
        <v>150</v>
      </c>
      <c r="B103" s="0" t="n">
        <v>28264949.4544658</v>
      </c>
      <c r="C103" s="0" t="n">
        <v>27282349.9216968</v>
      </c>
      <c r="D103" s="0" t="n">
        <v>93328740.3963067</v>
      </c>
      <c r="E103" s="0" t="n">
        <v>84601643.9941012</v>
      </c>
      <c r="F103" s="0" t="n">
        <v>14100273.9990169</v>
      </c>
      <c r="G103" s="0" t="n">
        <v>563258.085358153</v>
      </c>
      <c r="H103" s="0" t="n">
        <v>335688.014545302</v>
      </c>
      <c r="I103" s="0" t="n">
        <v>119504.904093624</v>
      </c>
    </row>
    <row r="104" customFormat="false" ht="12.8" hidden="false" customHeight="false" outlineLevel="0" collapsed="false">
      <c r="A104" s="0" t="n">
        <v>151</v>
      </c>
      <c r="B104" s="0" t="n">
        <v>24422309.6346625</v>
      </c>
      <c r="C104" s="0" t="n">
        <v>23427675.7387881</v>
      </c>
      <c r="D104" s="0" t="n">
        <v>80652066.367127</v>
      </c>
      <c r="E104" s="0" t="n">
        <v>83827736.9158518</v>
      </c>
      <c r="F104" s="0" t="n">
        <v>0</v>
      </c>
      <c r="G104" s="0" t="n">
        <v>574101.259073056</v>
      </c>
      <c r="H104" s="0" t="n">
        <v>335440.587820965</v>
      </c>
      <c r="I104" s="0" t="n">
        <v>121560.069972008</v>
      </c>
    </row>
    <row r="105" customFormat="false" ht="12.8" hidden="false" customHeight="false" outlineLevel="0" collapsed="false">
      <c r="A105" s="0" t="n">
        <v>152</v>
      </c>
      <c r="B105" s="0" t="n">
        <v>28233146.6670127</v>
      </c>
      <c r="C105" s="0" t="n">
        <v>27219624.0487054</v>
      </c>
      <c r="D105" s="0" t="n">
        <v>93116755.9846589</v>
      </c>
      <c r="E105" s="0" t="n">
        <v>84326243.9152975</v>
      </c>
      <c r="F105" s="0" t="n">
        <v>14054373.9858829</v>
      </c>
      <c r="G105" s="0" t="n">
        <v>584326.745396397</v>
      </c>
      <c r="H105" s="0" t="n">
        <v>340316.070265666</v>
      </c>
      <c r="I105" s="0" t="n">
        <v>126971.146636062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selection pane="topLeft" activeCell="A105" activeCellId="0" sqref="A105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18034001.571782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16519216.7395566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284905.113436398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19050492.5642933</v>
      </c>
      <c r="C23" s="0" t="n">
        <v>18459681.7331484</v>
      </c>
      <c r="D23" s="0" t="n">
        <v>60489047.3861119</v>
      </c>
      <c r="E23" s="0" t="n">
        <v>60858300.7350193</v>
      </c>
      <c r="F23" s="0" t="n">
        <v>10143050.1225032</v>
      </c>
      <c r="G23" s="0" t="n">
        <v>322186.595348528</v>
      </c>
      <c r="H23" s="0" t="n">
        <v>203805.097230149</v>
      </c>
      <c r="I23" s="0" t="n">
        <v>92598.769380318</v>
      </c>
    </row>
    <row r="24" customFormat="false" ht="12.8" hidden="false" customHeight="false" outlineLevel="0" collapsed="false">
      <c r="A24" s="0" t="n">
        <v>71</v>
      </c>
      <c r="B24" s="0" t="n">
        <v>16159565.6520399</v>
      </c>
      <c r="C24" s="0" t="n">
        <v>15580260.6596604</v>
      </c>
      <c r="D24" s="0" t="n">
        <v>51214708.5045574</v>
      </c>
      <c r="E24" s="0" t="n">
        <v>59542442.6319582</v>
      </c>
      <c r="F24" s="0" t="n">
        <v>0</v>
      </c>
      <c r="G24" s="0" t="n">
        <v>315069.831890044</v>
      </c>
      <c r="H24" s="0" t="n">
        <v>201105.642448858</v>
      </c>
      <c r="I24" s="0" t="n">
        <v>90185.0257722992</v>
      </c>
    </row>
    <row r="25" customFormat="false" ht="12.8" hidden="false" customHeight="false" outlineLevel="0" collapsed="false">
      <c r="A25" s="0" t="n">
        <v>72</v>
      </c>
      <c r="B25" s="0" t="n">
        <v>18994979.2769782</v>
      </c>
      <c r="C25" s="0" t="n">
        <v>18406874.7566334</v>
      </c>
      <c r="D25" s="0" t="n">
        <v>60652079.4592394</v>
      </c>
      <c r="E25" s="0" t="n">
        <v>60155722.8841679</v>
      </c>
      <c r="F25" s="0" t="n">
        <v>10025953.814028</v>
      </c>
      <c r="G25" s="0" t="n">
        <v>324675.276101286</v>
      </c>
      <c r="H25" s="0" t="n">
        <v>198287.810616619</v>
      </c>
      <c r="I25" s="0" t="n">
        <v>93059.1908955133</v>
      </c>
    </row>
    <row r="26" customFormat="false" ht="12.8" hidden="false" customHeight="false" outlineLevel="0" collapsed="false">
      <c r="A26" s="0" t="n">
        <v>73</v>
      </c>
      <c r="B26" s="0" t="n">
        <v>16891949.5864212</v>
      </c>
      <c r="C26" s="0" t="n">
        <v>16264029.3353363</v>
      </c>
      <c r="D26" s="0" t="n">
        <v>53857907.6578356</v>
      </c>
      <c r="E26" s="0" t="n">
        <v>61608840.6109752</v>
      </c>
      <c r="F26" s="0" t="n">
        <v>0</v>
      </c>
      <c r="G26" s="0" t="n">
        <v>353584.824409394</v>
      </c>
      <c r="H26" s="0" t="n">
        <v>207763.592425533</v>
      </c>
      <c r="I26" s="0" t="n">
        <v>95102.6203572274</v>
      </c>
    </row>
    <row r="27" customFormat="false" ht="12.8" hidden="false" customHeight="false" outlineLevel="0" collapsed="false">
      <c r="A27" s="0" t="n">
        <v>74</v>
      </c>
      <c r="B27" s="0" t="n">
        <v>20042509.0590344</v>
      </c>
      <c r="C27" s="0" t="n">
        <v>19412100.0759383</v>
      </c>
      <c r="D27" s="0" t="n">
        <v>64346416.7700645</v>
      </c>
      <c r="E27" s="0" t="n">
        <v>62985937.8207956</v>
      </c>
      <c r="F27" s="0" t="n">
        <v>10497656.3034659</v>
      </c>
      <c r="G27" s="0" t="n">
        <v>349061.260836521</v>
      </c>
      <c r="H27" s="0" t="n">
        <v>211831.038108094</v>
      </c>
      <c r="I27" s="0" t="n">
        <v>99309.5487877962</v>
      </c>
    </row>
    <row r="28" customFormat="false" ht="12.8" hidden="false" customHeight="false" outlineLevel="0" collapsed="false">
      <c r="A28" s="0" t="n">
        <v>75</v>
      </c>
      <c r="B28" s="0" t="n">
        <v>17832143.6288336</v>
      </c>
      <c r="C28" s="0" t="n">
        <v>17210117.9912175</v>
      </c>
      <c r="D28" s="0" t="n">
        <v>57309418.4031583</v>
      </c>
      <c r="E28" s="0" t="n">
        <v>64710390.4829611</v>
      </c>
      <c r="F28" s="0" t="n">
        <v>0</v>
      </c>
      <c r="G28" s="0" t="n">
        <v>344097.487457562</v>
      </c>
      <c r="H28" s="0" t="n">
        <v>202925.167196896</v>
      </c>
      <c r="I28" s="0" t="n">
        <v>107147.118516603</v>
      </c>
    </row>
    <row r="29" customFormat="false" ht="12.8" hidden="false" customHeight="false" outlineLevel="0" collapsed="false">
      <c r="A29" s="0" t="n">
        <v>76</v>
      </c>
      <c r="B29" s="0" t="n">
        <v>21479866.5074972</v>
      </c>
      <c r="C29" s="0" t="n">
        <v>20797958.2214238</v>
      </c>
      <c r="D29" s="0" t="n">
        <v>69318764.6163153</v>
      </c>
      <c r="E29" s="0" t="n">
        <v>66972157.970822</v>
      </c>
      <c r="F29" s="0" t="n">
        <v>11162026.3284703</v>
      </c>
      <c r="G29" s="0" t="n">
        <v>379667.737445577</v>
      </c>
      <c r="H29" s="0" t="n">
        <v>227949.068892303</v>
      </c>
      <c r="I29" s="0" t="n">
        <v>106130.685336469</v>
      </c>
    </row>
    <row r="30" customFormat="false" ht="12.8" hidden="false" customHeight="false" outlineLevel="0" collapsed="false">
      <c r="A30" s="0" t="n">
        <v>77</v>
      </c>
      <c r="B30" s="0" t="n">
        <v>18980788.2061931</v>
      </c>
      <c r="C30" s="0" t="n">
        <v>18301771.5211866</v>
      </c>
      <c r="D30" s="0" t="n">
        <v>61278101.7154645</v>
      </c>
      <c r="E30" s="0" t="n">
        <v>68294246.6356737</v>
      </c>
      <c r="F30" s="0" t="n">
        <v>0</v>
      </c>
      <c r="G30" s="0" t="n">
        <v>377880.164618673</v>
      </c>
      <c r="H30" s="0" t="n">
        <v>221852.919128807</v>
      </c>
      <c r="I30" s="0" t="n">
        <v>113262.287512887</v>
      </c>
    </row>
    <row r="31" customFormat="false" ht="12.8" hidden="false" customHeight="false" outlineLevel="0" collapsed="false">
      <c r="A31" s="0" t="n">
        <v>78</v>
      </c>
      <c r="B31" s="0" t="n">
        <v>22623902.6735673</v>
      </c>
      <c r="C31" s="0" t="n">
        <v>21914790.0348395</v>
      </c>
      <c r="D31" s="0" t="n">
        <v>73348713.0133704</v>
      </c>
      <c r="E31" s="0" t="n">
        <v>70167331.831848</v>
      </c>
      <c r="F31" s="0" t="n">
        <v>11694555.305308</v>
      </c>
      <c r="G31" s="0" t="n">
        <v>393537.67670946</v>
      </c>
      <c r="H31" s="0" t="n">
        <v>241499.450480977</v>
      </c>
      <c r="I31" s="0" t="n">
        <v>105822.159339001</v>
      </c>
    </row>
    <row r="32" customFormat="false" ht="12.8" hidden="false" customHeight="false" outlineLevel="0" collapsed="false">
      <c r="A32" s="0" t="n">
        <v>79</v>
      </c>
      <c r="B32" s="0" t="n">
        <v>19986489.0845214</v>
      </c>
      <c r="C32" s="0" t="n">
        <v>19312034.4001572</v>
      </c>
      <c r="D32" s="0" t="n">
        <v>64935744.0828308</v>
      </c>
      <c r="E32" s="0" t="n">
        <v>71610697.4388192</v>
      </c>
      <c r="F32" s="0" t="n">
        <v>0</v>
      </c>
      <c r="G32" s="0" t="n">
        <v>355948.495006593</v>
      </c>
      <c r="H32" s="0" t="n">
        <v>239009.741254708</v>
      </c>
      <c r="I32" s="0" t="n">
        <v>113566.354432663</v>
      </c>
    </row>
    <row r="33" customFormat="false" ht="12.8" hidden="false" customHeight="false" outlineLevel="0" collapsed="false">
      <c r="A33" s="0" t="n">
        <v>80</v>
      </c>
      <c r="B33" s="0" t="n">
        <v>23836716.7740351</v>
      </c>
      <c r="C33" s="0" t="n">
        <v>23065564.9182031</v>
      </c>
      <c r="D33" s="0" t="n">
        <v>77423505.1160946</v>
      </c>
      <c r="E33" s="0" t="n">
        <v>73536694.1398705</v>
      </c>
      <c r="F33" s="0" t="n">
        <v>12256115.6899784</v>
      </c>
      <c r="G33" s="0" t="n">
        <v>439083.350405058</v>
      </c>
      <c r="H33" s="0" t="n">
        <v>257110.798575441</v>
      </c>
      <c r="I33" s="0" t="n">
        <v>107082.438359208</v>
      </c>
    </row>
    <row r="34" customFormat="false" ht="12.8" hidden="false" customHeight="false" outlineLevel="0" collapsed="false">
      <c r="A34" s="0" t="n">
        <v>81</v>
      </c>
      <c r="B34" s="0" t="n">
        <v>20851933.7293654</v>
      </c>
      <c r="C34" s="0" t="n">
        <v>20065786.8377818</v>
      </c>
      <c r="D34" s="0" t="n">
        <v>67638858.330873</v>
      </c>
      <c r="E34" s="0" t="n">
        <v>74101691.7855175</v>
      </c>
      <c r="F34" s="0" t="n">
        <v>0</v>
      </c>
      <c r="G34" s="0" t="n">
        <v>446610.328551336</v>
      </c>
      <c r="H34" s="0" t="n">
        <v>259391.830322971</v>
      </c>
      <c r="I34" s="0" t="n">
        <v>114492.47529895</v>
      </c>
    </row>
    <row r="35" customFormat="false" ht="12.8" hidden="false" customHeight="false" outlineLevel="0" collapsed="false">
      <c r="A35" s="0" t="n">
        <v>82</v>
      </c>
      <c r="B35" s="0" t="n">
        <v>24349515.0889757</v>
      </c>
      <c r="C35" s="0" t="n">
        <v>23534359.4683181</v>
      </c>
      <c r="D35" s="0" t="n">
        <v>79136132.7732532</v>
      </c>
      <c r="E35" s="0" t="n">
        <v>74734550.639066</v>
      </c>
      <c r="F35" s="0" t="n">
        <v>12455758.4398443</v>
      </c>
      <c r="G35" s="0" t="n">
        <v>473889.993327041</v>
      </c>
      <c r="H35" s="0" t="n">
        <v>265471.068573674</v>
      </c>
      <c r="I35" s="0" t="n">
        <v>108277.941081219</v>
      </c>
    </row>
    <row r="36" customFormat="false" ht="12.8" hidden="false" customHeight="false" outlineLevel="0" collapsed="false">
      <c r="A36" s="0" t="n">
        <v>83</v>
      </c>
      <c r="B36" s="0" t="n">
        <v>21357365.3962646</v>
      </c>
      <c r="C36" s="0" t="n">
        <v>20598735.8953608</v>
      </c>
      <c r="D36" s="0" t="n">
        <v>69584855.7874824</v>
      </c>
      <c r="E36" s="0" t="n">
        <v>75730342.7771911</v>
      </c>
      <c r="F36" s="0" t="n">
        <v>0</v>
      </c>
      <c r="G36" s="0" t="n">
        <v>430448.407954809</v>
      </c>
      <c r="H36" s="0" t="n">
        <v>252862.452983424</v>
      </c>
      <c r="I36" s="0" t="n">
        <v>107598.057093663</v>
      </c>
    </row>
    <row r="37" customFormat="false" ht="12.8" hidden="false" customHeight="false" outlineLevel="0" collapsed="false">
      <c r="A37" s="0" t="n">
        <v>84</v>
      </c>
      <c r="B37" s="0" t="n">
        <v>25104096.8532308</v>
      </c>
      <c r="C37" s="0" t="n">
        <v>24252888.827888</v>
      </c>
      <c r="D37" s="0" t="n">
        <v>81681278.935031</v>
      </c>
      <c r="E37" s="0" t="n">
        <v>76829619.735492</v>
      </c>
      <c r="F37" s="0" t="n">
        <v>12804936.622582</v>
      </c>
      <c r="G37" s="0" t="n">
        <v>505385.021346545</v>
      </c>
      <c r="H37" s="0" t="n">
        <v>269932.185197829</v>
      </c>
      <c r="I37" s="0" t="n">
        <v>108415.455426348</v>
      </c>
    </row>
    <row r="38" customFormat="false" ht="12.8" hidden="false" customHeight="false" outlineLevel="0" collapsed="false">
      <c r="A38" s="0" t="n">
        <v>85</v>
      </c>
      <c r="B38" s="0" t="n">
        <v>21844584.5665858</v>
      </c>
      <c r="C38" s="0" t="n">
        <v>20995506.3757851</v>
      </c>
      <c r="D38" s="0" t="n">
        <v>71035065.3238733</v>
      </c>
      <c r="E38" s="0" t="n">
        <v>76981302.6200375</v>
      </c>
      <c r="F38" s="0" t="n">
        <v>0</v>
      </c>
      <c r="G38" s="0" t="n">
        <v>497187.88756409</v>
      </c>
      <c r="H38" s="0" t="n">
        <v>272323.208758292</v>
      </c>
      <c r="I38" s="0" t="n">
        <v>113667.277826058</v>
      </c>
    </row>
    <row r="39" customFormat="false" ht="12.8" hidden="false" customHeight="false" outlineLevel="0" collapsed="false">
      <c r="A39" s="0" t="n">
        <v>86</v>
      </c>
      <c r="B39" s="0" t="n">
        <v>25533336.8524152</v>
      </c>
      <c r="C39" s="0" t="n">
        <v>24639128.346416</v>
      </c>
      <c r="D39" s="0" t="n">
        <v>83087526.9451855</v>
      </c>
      <c r="E39" s="0" t="n">
        <v>77814662.1726286</v>
      </c>
      <c r="F39" s="0" t="n">
        <v>12969110.3621048</v>
      </c>
      <c r="G39" s="0" t="n">
        <v>527831.794147556</v>
      </c>
      <c r="H39" s="0" t="n">
        <v>286891.476602715</v>
      </c>
      <c r="I39" s="0" t="n">
        <v>113550.336069931</v>
      </c>
    </row>
    <row r="40" customFormat="false" ht="12.8" hidden="false" customHeight="false" outlineLevel="0" collapsed="false">
      <c r="A40" s="0" t="n">
        <v>87</v>
      </c>
      <c r="B40" s="0" t="n">
        <v>22280286.9926314</v>
      </c>
      <c r="C40" s="0" t="n">
        <v>21390243.8436696</v>
      </c>
      <c r="D40" s="0" t="n">
        <v>72511915.2429369</v>
      </c>
      <c r="E40" s="0" t="n">
        <v>78094968.7036049</v>
      </c>
      <c r="F40" s="0" t="n">
        <v>0</v>
      </c>
      <c r="G40" s="0" t="n">
        <v>530765.066652851</v>
      </c>
      <c r="H40" s="0" t="n">
        <v>279988.071338714</v>
      </c>
      <c r="I40" s="0" t="n">
        <v>113271.444243092</v>
      </c>
    </row>
    <row r="41" customFormat="false" ht="12.8" hidden="false" customHeight="false" outlineLevel="0" collapsed="false">
      <c r="A41" s="0" t="n">
        <v>88</v>
      </c>
      <c r="B41" s="0" t="n">
        <v>25995157.0475932</v>
      </c>
      <c r="C41" s="0" t="n">
        <v>25102882.663298</v>
      </c>
      <c r="D41" s="0" t="n">
        <v>84807373.1128724</v>
      </c>
      <c r="E41" s="0" t="n">
        <v>79107496.6117222</v>
      </c>
      <c r="F41" s="0" t="n">
        <v>13184582.7686204</v>
      </c>
      <c r="G41" s="0" t="n">
        <v>512157.961393885</v>
      </c>
      <c r="H41" s="0" t="n">
        <v>299457.464121878</v>
      </c>
      <c r="I41" s="0" t="n">
        <v>115227.083970589</v>
      </c>
    </row>
    <row r="42" customFormat="false" ht="12.8" hidden="false" customHeight="false" outlineLevel="0" collapsed="false">
      <c r="A42" s="0" t="n">
        <v>89</v>
      </c>
      <c r="B42" s="0" t="n">
        <v>22905396.1372092</v>
      </c>
      <c r="C42" s="0" t="n">
        <v>22018050.6709093</v>
      </c>
      <c r="D42" s="0" t="n">
        <v>74792658.9958576</v>
      </c>
      <c r="E42" s="0" t="n">
        <v>80225682.7835218</v>
      </c>
      <c r="F42" s="0" t="n">
        <v>0</v>
      </c>
      <c r="G42" s="0" t="n">
        <v>511343.802698569</v>
      </c>
      <c r="H42" s="0" t="n">
        <v>294733.739735117</v>
      </c>
      <c r="I42" s="0" t="n">
        <v>116097.034094482</v>
      </c>
    </row>
    <row r="43" customFormat="false" ht="12.8" hidden="false" customHeight="false" outlineLevel="0" collapsed="false">
      <c r="A43" s="0" t="n">
        <v>90</v>
      </c>
      <c r="B43" s="0" t="n">
        <v>26784757.0425234</v>
      </c>
      <c r="C43" s="0" t="n">
        <v>25874214.736943</v>
      </c>
      <c r="D43" s="0" t="n">
        <v>87551152.4642603</v>
      </c>
      <c r="E43" s="0" t="n">
        <v>81376812.2092804</v>
      </c>
      <c r="F43" s="0" t="n">
        <v>13562802.0348801</v>
      </c>
      <c r="G43" s="0" t="n">
        <v>519666.761406742</v>
      </c>
      <c r="H43" s="0" t="n">
        <v>308781.912964396</v>
      </c>
      <c r="I43" s="0" t="n">
        <v>117276.616013178</v>
      </c>
    </row>
    <row r="44" customFormat="false" ht="12.8" hidden="false" customHeight="false" outlineLevel="0" collapsed="false">
      <c r="A44" s="0" t="n">
        <v>91</v>
      </c>
      <c r="B44" s="0" t="n">
        <v>23718805.531849</v>
      </c>
      <c r="C44" s="0" t="n">
        <v>22831739.3645846</v>
      </c>
      <c r="D44" s="0" t="n">
        <v>77707795.8342897</v>
      </c>
      <c r="E44" s="0" t="n">
        <v>83032043.2648265</v>
      </c>
      <c r="F44" s="0" t="n">
        <v>0</v>
      </c>
      <c r="G44" s="0" t="n">
        <v>527639.097882615</v>
      </c>
      <c r="H44" s="0" t="n">
        <v>281326.744198529</v>
      </c>
      <c r="I44" s="0" t="n">
        <v>111571.893118889</v>
      </c>
    </row>
    <row r="45" customFormat="false" ht="12.8" hidden="false" customHeight="false" outlineLevel="0" collapsed="false">
      <c r="A45" s="0" t="n">
        <v>92</v>
      </c>
      <c r="B45" s="0" t="n">
        <v>27630091.835254</v>
      </c>
      <c r="C45" s="0" t="n">
        <v>26702533.6142684</v>
      </c>
      <c r="D45" s="0" t="n">
        <v>90491049.000385</v>
      </c>
      <c r="E45" s="0" t="n">
        <v>83889526.3269572</v>
      </c>
      <c r="F45" s="0" t="n">
        <v>13981587.7211595</v>
      </c>
      <c r="G45" s="0" t="n">
        <v>546223.402129769</v>
      </c>
      <c r="H45" s="0" t="n">
        <v>303118.115321994</v>
      </c>
      <c r="I45" s="0" t="n">
        <v>111738.147905495</v>
      </c>
    </row>
    <row r="46" customFormat="false" ht="12.8" hidden="false" customHeight="false" outlineLevel="0" collapsed="false">
      <c r="A46" s="0" t="n">
        <v>93</v>
      </c>
      <c r="B46" s="0" t="n">
        <v>24218114.9200954</v>
      </c>
      <c r="C46" s="0" t="n">
        <v>23306657.8133635</v>
      </c>
      <c r="D46" s="0" t="n">
        <v>79410256.4175249</v>
      </c>
      <c r="E46" s="0" t="n">
        <v>84584790.1847569</v>
      </c>
      <c r="F46" s="0" t="n">
        <v>0</v>
      </c>
      <c r="G46" s="0" t="n">
        <v>527580.194972645</v>
      </c>
      <c r="H46" s="0" t="n">
        <v>303507.10678511</v>
      </c>
      <c r="I46" s="0" t="n">
        <v>114814.007105946</v>
      </c>
    </row>
    <row r="47" customFormat="false" ht="12.8" hidden="false" customHeight="false" outlineLevel="0" collapsed="false">
      <c r="A47" s="0" t="n">
        <v>94</v>
      </c>
      <c r="B47" s="0" t="n">
        <v>28497774.9260587</v>
      </c>
      <c r="C47" s="0" t="n">
        <v>27537374.4123662</v>
      </c>
      <c r="D47" s="0" t="n">
        <v>93349673.7114462</v>
      </c>
      <c r="E47" s="0" t="n">
        <v>86247385.2833336</v>
      </c>
      <c r="F47" s="0" t="n">
        <v>14374564.2138889</v>
      </c>
      <c r="G47" s="0" t="n">
        <v>554228.031264098</v>
      </c>
      <c r="H47" s="0" t="n">
        <v>326111.490112573</v>
      </c>
      <c r="I47" s="0" t="n">
        <v>114372.846165395</v>
      </c>
    </row>
    <row r="48" customFormat="false" ht="12.8" hidden="false" customHeight="false" outlineLevel="0" collapsed="false">
      <c r="A48" s="0" t="n">
        <v>95</v>
      </c>
      <c r="B48" s="0" t="n">
        <v>25022146.472662</v>
      </c>
      <c r="C48" s="0" t="n">
        <v>24006181.123759</v>
      </c>
      <c r="D48" s="0" t="n">
        <v>81846390.869073</v>
      </c>
      <c r="E48" s="0" t="n">
        <v>86853252.564524</v>
      </c>
      <c r="F48" s="0" t="n">
        <v>0</v>
      </c>
      <c r="G48" s="0" t="n">
        <v>621062.467900235</v>
      </c>
      <c r="H48" s="0" t="n">
        <v>316093.671465811</v>
      </c>
      <c r="I48" s="0" t="n">
        <v>112584.58505278</v>
      </c>
    </row>
    <row r="49" customFormat="false" ht="12.8" hidden="false" customHeight="false" outlineLevel="0" collapsed="false">
      <c r="A49" s="0" t="n">
        <v>96</v>
      </c>
      <c r="B49" s="0" t="n">
        <v>29089870.9906816</v>
      </c>
      <c r="C49" s="0" t="n">
        <v>28114630.4041306</v>
      </c>
      <c r="D49" s="0" t="n">
        <v>95348973.9249549</v>
      </c>
      <c r="E49" s="0" t="n">
        <v>87988400.4094892</v>
      </c>
      <c r="F49" s="0" t="n">
        <v>14664733.4015815</v>
      </c>
      <c r="G49" s="0" t="n">
        <v>562175.994777896</v>
      </c>
      <c r="H49" s="0" t="n">
        <v>332212.437290141</v>
      </c>
      <c r="I49" s="0" t="n">
        <v>115503.077832828</v>
      </c>
    </row>
    <row r="50" customFormat="false" ht="12.8" hidden="false" customHeight="false" outlineLevel="0" collapsed="false">
      <c r="A50" s="0" t="n">
        <v>97</v>
      </c>
      <c r="B50" s="0" t="n">
        <v>25596089.2432647</v>
      </c>
      <c r="C50" s="0" t="n">
        <v>24597796.364608</v>
      </c>
      <c r="D50" s="0" t="n">
        <v>83904991.988662</v>
      </c>
      <c r="E50" s="0" t="n">
        <v>89009433.8645029</v>
      </c>
      <c r="F50" s="0" t="n">
        <v>0</v>
      </c>
      <c r="G50" s="0" t="n">
        <v>592721.546335027</v>
      </c>
      <c r="H50" s="0" t="n">
        <v>326385.192458172</v>
      </c>
      <c r="I50" s="0" t="n">
        <v>113123.056947903</v>
      </c>
    </row>
    <row r="51" customFormat="false" ht="12.8" hidden="false" customHeight="false" outlineLevel="0" collapsed="false">
      <c r="A51" s="0" t="n">
        <v>98</v>
      </c>
      <c r="B51" s="0" t="n">
        <v>29669549.3536052</v>
      </c>
      <c r="C51" s="0" t="n">
        <v>28663785.5365669</v>
      </c>
      <c r="D51" s="0" t="n">
        <v>97268205.1034935</v>
      </c>
      <c r="E51" s="0" t="n">
        <v>89767085.279089</v>
      </c>
      <c r="F51" s="0" t="n">
        <v>14961180.8798482</v>
      </c>
      <c r="G51" s="0" t="n">
        <v>587651.027326028</v>
      </c>
      <c r="H51" s="0" t="n">
        <v>338243.38090156</v>
      </c>
      <c r="I51" s="0" t="n">
        <v>114099.155443818</v>
      </c>
    </row>
    <row r="52" customFormat="false" ht="12.8" hidden="false" customHeight="false" outlineLevel="0" collapsed="false">
      <c r="A52" s="0" t="n">
        <v>99</v>
      </c>
      <c r="B52" s="0" t="n">
        <v>26096109.5604369</v>
      </c>
      <c r="C52" s="0" t="n">
        <v>25054262.9725368</v>
      </c>
      <c r="D52" s="0" t="n">
        <v>85530092.5565128</v>
      </c>
      <c r="E52" s="0" t="n">
        <v>90615064.6958264</v>
      </c>
      <c r="F52" s="0" t="n">
        <v>0</v>
      </c>
      <c r="G52" s="0" t="n">
        <v>622260.101647568</v>
      </c>
      <c r="H52" s="0" t="n">
        <v>339071.376927493</v>
      </c>
      <c r="I52" s="0" t="n">
        <v>115021.584750057</v>
      </c>
    </row>
    <row r="53" customFormat="false" ht="12.8" hidden="false" customHeight="false" outlineLevel="0" collapsed="false">
      <c r="A53" s="0" t="n">
        <v>100</v>
      </c>
      <c r="B53" s="0" t="n">
        <v>29906632.6537767</v>
      </c>
      <c r="C53" s="0" t="n">
        <v>28897292.8136724</v>
      </c>
      <c r="D53" s="0" t="n">
        <v>98115914.5504932</v>
      </c>
      <c r="E53" s="0" t="n">
        <v>90427919.4404114</v>
      </c>
      <c r="F53" s="0" t="n">
        <v>15071319.9067352</v>
      </c>
      <c r="G53" s="0" t="n">
        <v>576900.443977361</v>
      </c>
      <c r="H53" s="0" t="n">
        <v>351197.038672715</v>
      </c>
      <c r="I53" s="0" t="n">
        <v>116060.510648875</v>
      </c>
    </row>
    <row r="54" customFormat="false" ht="12.8" hidden="false" customHeight="false" outlineLevel="0" collapsed="false">
      <c r="A54" s="0" t="n">
        <v>101</v>
      </c>
      <c r="B54" s="0" t="n">
        <v>26444786.9295823</v>
      </c>
      <c r="C54" s="0" t="n">
        <v>25446633.6465161</v>
      </c>
      <c r="D54" s="0" t="n">
        <v>86904194.171068</v>
      </c>
      <c r="E54" s="0" t="n">
        <v>92011261.1940064</v>
      </c>
      <c r="F54" s="0" t="n">
        <v>0</v>
      </c>
      <c r="G54" s="0" t="n">
        <v>563523.565826218</v>
      </c>
      <c r="H54" s="0" t="n">
        <v>351662.93965749</v>
      </c>
      <c r="I54" s="0" t="n">
        <v>118523.967974962</v>
      </c>
    </row>
    <row r="55" customFormat="false" ht="12.8" hidden="false" customHeight="false" outlineLevel="0" collapsed="false">
      <c r="A55" s="0" t="n">
        <v>102</v>
      </c>
      <c r="B55" s="0" t="n">
        <v>30684906.324119</v>
      </c>
      <c r="C55" s="0" t="n">
        <v>29651205.5542468</v>
      </c>
      <c r="D55" s="0" t="n">
        <v>100713989.629186</v>
      </c>
      <c r="E55" s="0" t="n">
        <v>92767282.1714551</v>
      </c>
      <c r="F55" s="0" t="n">
        <v>15461213.6952425</v>
      </c>
      <c r="G55" s="0" t="n">
        <v>594661.105304805</v>
      </c>
      <c r="H55" s="0" t="n">
        <v>355993.852264062</v>
      </c>
      <c r="I55" s="0" t="n">
        <v>118636.874718999</v>
      </c>
    </row>
    <row r="56" customFormat="false" ht="12.8" hidden="false" customHeight="false" outlineLevel="0" collapsed="false">
      <c r="A56" s="0" t="n">
        <v>103</v>
      </c>
      <c r="B56" s="0" t="n">
        <v>27192320.1304516</v>
      </c>
      <c r="C56" s="0" t="n">
        <v>26209589.0813201</v>
      </c>
      <c r="D56" s="0" t="n">
        <v>89598020.5116885</v>
      </c>
      <c r="E56" s="0" t="n">
        <v>94733390.586389</v>
      </c>
      <c r="F56" s="0" t="n">
        <v>0</v>
      </c>
      <c r="G56" s="0" t="n">
        <v>563466.566583579</v>
      </c>
      <c r="H56" s="0" t="n">
        <v>339146.250915816</v>
      </c>
      <c r="I56" s="0" t="n">
        <v>114454.616617276</v>
      </c>
    </row>
    <row r="57" customFormat="false" ht="12.8" hidden="false" customHeight="false" outlineLevel="0" collapsed="false">
      <c r="A57" s="0" t="n">
        <v>104</v>
      </c>
      <c r="B57" s="0" t="n">
        <v>31451291.8224852</v>
      </c>
      <c r="C57" s="0" t="n">
        <v>30392149.194053</v>
      </c>
      <c r="D57" s="0" t="n">
        <v>103326861.008059</v>
      </c>
      <c r="E57" s="0" t="n">
        <v>95096443.3265543</v>
      </c>
      <c r="F57" s="0" t="n">
        <v>15849407.2210924</v>
      </c>
      <c r="G57" s="0" t="n">
        <v>623496.92731037</v>
      </c>
      <c r="H57" s="0" t="n">
        <v>354111.447627248</v>
      </c>
      <c r="I57" s="0" t="n">
        <v>116477.504992183</v>
      </c>
    </row>
    <row r="58" customFormat="false" ht="12.8" hidden="false" customHeight="false" outlineLevel="0" collapsed="false">
      <c r="A58" s="0" t="n">
        <v>105</v>
      </c>
      <c r="B58" s="0" t="n">
        <v>27542123.2632334</v>
      </c>
      <c r="C58" s="0" t="n">
        <v>26457170.3577098</v>
      </c>
      <c r="D58" s="0" t="n">
        <v>90543296.2576924</v>
      </c>
      <c r="E58" s="0" t="n">
        <v>95672884.5736365</v>
      </c>
      <c r="F58" s="0" t="n">
        <v>0</v>
      </c>
      <c r="G58" s="0" t="n">
        <v>642602.948760469</v>
      </c>
      <c r="H58" s="0" t="n">
        <v>358898.018887791</v>
      </c>
      <c r="I58" s="0" t="n">
        <v>119217.054107686</v>
      </c>
    </row>
    <row r="59" customFormat="false" ht="12.8" hidden="false" customHeight="false" outlineLevel="0" collapsed="false">
      <c r="A59" s="0" t="n">
        <v>106</v>
      </c>
      <c r="B59" s="0" t="n">
        <v>31814251.1978883</v>
      </c>
      <c r="C59" s="0" t="n">
        <v>30725694.5777955</v>
      </c>
      <c r="D59" s="0" t="n">
        <v>104502297.786438</v>
      </c>
      <c r="E59" s="0" t="n">
        <v>96164879.5350706</v>
      </c>
      <c r="F59" s="0" t="n">
        <v>16027479.9225118</v>
      </c>
      <c r="G59" s="0" t="n">
        <v>638926.954118867</v>
      </c>
      <c r="H59" s="0" t="n">
        <v>364974.1314798</v>
      </c>
      <c r="I59" s="0" t="n">
        <v>120936.477848699</v>
      </c>
    </row>
    <row r="60" customFormat="false" ht="12.8" hidden="false" customHeight="false" outlineLevel="0" collapsed="false">
      <c r="A60" s="0" t="n">
        <v>107</v>
      </c>
      <c r="B60" s="0" t="n">
        <v>28028366.9971789</v>
      </c>
      <c r="C60" s="0" t="n">
        <v>26942816.7709991</v>
      </c>
      <c r="D60" s="0" t="n">
        <v>92236565.6220964</v>
      </c>
      <c r="E60" s="0" t="n">
        <v>97342960.6691425</v>
      </c>
      <c r="F60" s="0" t="n">
        <v>0</v>
      </c>
      <c r="G60" s="0" t="n">
        <v>631242.495113484</v>
      </c>
      <c r="H60" s="0" t="n">
        <v>367834.407976854</v>
      </c>
      <c r="I60" s="0" t="n">
        <v>123533.318699319</v>
      </c>
    </row>
    <row r="61" customFormat="false" ht="12.8" hidden="false" customHeight="false" outlineLevel="0" collapsed="false">
      <c r="A61" s="0" t="n">
        <v>108</v>
      </c>
      <c r="B61" s="0" t="n">
        <v>32630026.2165692</v>
      </c>
      <c r="C61" s="0" t="n">
        <v>31522533.5274814</v>
      </c>
      <c r="D61" s="0" t="n">
        <v>107309669.062051</v>
      </c>
      <c r="E61" s="0" t="n">
        <v>98626082.4623445</v>
      </c>
      <c r="F61" s="0" t="n">
        <v>16437680.4103907</v>
      </c>
      <c r="G61" s="0" t="n">
        <v>660812.925895122</v>
      </c>
      <c r="H61" s="0" t="n">
        <v>363247.842342384</v>
      </c>
      <c r="I61" s="0" t="n">
        <v>119188.458357453</v>
      </c>
    </row>
    <row r="62" customFormat="false" ht="12.8" hidden="false" customHeight="false" outlineLevel="0" collapsed="false">
      <c r="A62" s="0" t="n">
        <v>109</v>
      </c>
      <c r="B62" s="0" t="n">
        <v>28703504.779219</v>
      </c>
      <c r="C62" s="0" t="n">
        <v>27632935.0546581</v>
      </c>
      <c r="D62" s="0" t="n">
        <v>94664504.4209652</v>
      </c>
      <c r="E62" s="0" t="n">
        <v>99793805.6290431</v>
      </c>
      <c r="F62" s="0" t="n">
        <v>0</v>
      </c>
      <c r="G62" s="0" t="n">
        <v>624695.963898911</v>
      </c>
      <c r="H62" s="0" t="n">
        <v>362795.926128632</v>
      </c>
      <c r="I62" s="0" t="n">
        <v>118682.620761947</v>
      </c>
    </row>
    <row r="63" customFormat="false" ht="12.8" hidden="false" customHeight="false" outlineLevel="0" collapsed="false">
      <c r="A63" s="0" t="n">
        <v>110</v>
      </c>
      <c r="B63" s="0" t="n">
        <v>33324895.1631192</v>
      </c>
      <c r="C63" s="0" t="n">
        <v>32206009.7614314</v>
      </c>
      <c r="D63" s="0" t="n">
        <v>109643962.268119</v>
      </c>
      <c r="E63" s="0" t="n">
        <v>100671611.351898</v>
      </c>
      <c r="F63" s="0" t="n">
        <v>16778601.891983</v>
      </c>
      <c r="G63" s="0" t="n">
        <v>670117.283210567</v>
      </c>
      <c r="H63" s="0" t="n">
        <v>366882.644993938</v>
      </c>
      <c r="I63" s="0" t="n">
        <v>116979.247833241</v>
      </c>
    </row>
    <row r="64" customFormat="false" ht="12.8" hidden="false" customHeight="false" outlineLevel="0" collapsed="false">
      <c r="A64" s="0" t="n">
        <v>111</v>
      </c>
      <c r="B64" s="0" t="n">
        <v>29268389.8646292</v>
      </c>
      <c r="C64" s="0" t="n">
        <v>28165237.4107317</v>
      </c>
      <c r="D64" s="0" t="n">
        <v>96516936.3740083</v>
      </c>
      <c r="E64" s="0" t="n">
        <v>101568249.763531</v>
      </c>
      <c r="F64" s="0" t="n">
        <v>0</v>
      </c>
      <c r="G64" s="0" t="n">
        <v>652127.193627301</v>
      </c>
      <c r="H64" s="0" t="n">
        <v>366750.971144758</v>
      </c>
      <c r="I64" s="0" t="n">
        <v>120391.841607777</v>
      </c>
    </row>
    <row r="65" customFormat="false" ht="12.8" hidden="false" customHeight="false" outlineLevel="0" collapsed="false">
      <c r="A65" s="0" t="n">
        <v>112</v>
      </c>
      <c r="B65" s="0" t="n">
        <v>34015655.2690108</v>
      </c>
      <c r="C65" s="0" t="n">
        <v>32872827.7499256</v>
      </c>
      <c r="D65" s="0" t="n">
        <v>111953531.436373</v>
      </c>
      <c r="E65" s="0" t="n">
        <v>102674188.73452</v>
      </c>
      <c r="F65" s="0" t="n">
        <v>17112364.7890867</v>
      </c>
      <c r="G65" s="0" t="n">
        <v>698490.210679409</v>
      </c>
      <c r="H65" s="0" t="n">
        <v>364039.86419913</v>
      </c>
      <c r="I65" s="0" t="n">
        <v>114710.634580916</v>
      </c>
    </row>
    <row r="66" customFormat="false" ht="12.8" hidden="false" customHeight="false" outlineLevel="0" collapsed="false">
      <c r="A66" s="0" t="n">
        <v>113</v>
      </c>
      <c r="B66" s="0" t="n">
        <v>29874660.6534833</v>
      </c>
      <c r="C66" s="0" t="n">
        <v>28728920.5466089</v>
      </c>
      <c r="D66" s="0" t="n">
        <v>98466940.1028381</v>
      </c>
      <c r="E66" s="0" t="n">
        <v>103573679.682532</v>
      </c>
      <c r="F66" s="0" t="n">
        <v>0</v>
      </c>
      <c r="G66" s="0" t="n">
        <v>703089.252712185</v>
      </c>
      <c r="H66" s="0" t="n">
        <v>361451.136289203</v>
      </c>
      <c r="I66" s="0" t="n">
        <v>115999.596961398</v>
      </c>
    </row>
    <row r="67" customFormat="false" ht="12.8" hidden="false" customHeight="false" outlineLevel="0" collapsed="false">
      <c r="A67" s="0" t="n">
        <v>114</v>
      </c>
      <c r="B67" s="0" t="n">
        <v>34482485.7165261</v>
      </c>
      <c r="C67" s="0" t="n">
        <v>33322283.1298671</v>
      </c>
      <c r="D67" s="0" t="n">
        <v>113528261.909423</v>
      </c>
      <c r="E67" s="0" t="n">
        <v>104026485.699083</v>
      </c>
      <c r="F67" s="0" t="n">
        <v>17337747.6165138</v>
      </c>
      <c r="G67" s="0" t="n">
        <v>706868.17084289</v>
      </c>
      <c r="H67" s="0" t="n">
        <v>370086.918420992</v>
      </c>
      <c r="I67" s="0" t="n">
        <v>118924.996278728</v>
      </c>
    </row>
    <row r="68" customFormat="false" ht="12.8" hidden="false" customHeight="false" outlineLevel="0" collapsed="false">
      <c r="A68" s="0" t="n">
        <v>115</v>
      </c>
      <c r="B68" s="0" t="n">
        <v>30347455.5468882</v>
      </c>
      <c r="C68" s="0" t="n">
        <v>29176945.0316839</v>
      </c>
      <c r="D68" s="0" t="n">
        <v>100025288.943796</v>
      </c>
      <c r="E68" s="0" t="n">
        <v>105094136.934405</v>
      </c>
      <c r="F68" s="0" t="n">
        <v>0</v>
      </c>
      <c r="G68" s="0" t="n">
        <v>714822.756325326</v>
      </c>
      <c r="H68" s="0" t="n">
        <v>372260.194640688</v>
      </c>
      <c r="I68" s="0" t="n">
        <v>119182.234626197</v>
      </c>
    </row>
    <row r="69" customFormat="false" ht="12.8" hidden="false" customHeight="false" outlineLevel="0" collapsed="false">
      <c r="A69" s="0" t="n">
        <v>116</v>
      </c>
      <c r="B69" s="0" t="n">
        <v>35314017.3005387</v>
      </c>
      <c r="C69" s="0" t="n">
        <v>34127932.3845512</v>
      </c>
      <c r="D69" s="0" t="n">
        <v>116291617.324768</v>
      </c>
      <c r="E69" s="0" t="n">
        <v>106515303.467068</v>
      </c>
      <c r="F69" s="0" t="n">
        <v>17752550.5778447</v>
      </c>
      <c r="G69" s="0" t="n">
        <v>720341.389700004</v>
      </c>
      <c r="H69" s="0" t="n">
        <v>381181.252304014</v>
      </c>
      <c r="I69" s="0" t="n">
        <v>120803.248547884</v>
      </c>
    </row>
    <row r="70" customFormat="false" ht="12.8" hidden="false" customHeight="false" outlineLevel="0" collapsed="false">
      <c r="A70" s="0" t="n">
        <v>117</v>
      </c>
      <c r="B70" s="0" t="n">
        <v>30911809.7511481</v>
      </c>
      <c r="C70" s="0" t="n">
        <v>29773011.9798129</v>
      </c>
      <c r="D70" s="0" t="n">
        <v>102137823.242473</v>
      </c>
      <c r="E70" s="0" t="n">
        <v>107234440.959752</v>
      </c>
      <c r="F70" s="0" t="n">
        <v>0</v>
      </c>
      <c r="G70" s="0" t="n">
        <v>683176.338248093</v>
      </c>
      <c r="H70" s="0" t="n">
        <v>373168.606791145</v>
      </c>
      <c r="I70" s="0" t="n">
        <v>117789.751851398</v>
      </c>
    </row>
    <row r="71" customFormat="false" ht="12.8" hidden="false" customHeight="false" outlineLevel="0" collapsed="false">
      <c r="A71" s="0" t="n">
        <v>118</v>
      </c>
      <c r="B71" s="0" t="n">
        <v>35850249.462048</v>
      </c>
      <c r="C71" s="0" t="n">
        <v>34658252.8907048</v>
      </c>
      <c r="D71" s="0" t="n">
        <v>118124133.289278</v>
      </c>
      <c r="E71" s="0" t="n">
        <v>108164625.511171</v>
      </c>
      <c r="F71" s="0" t="n">
        <v>18027437.5851952</v>
      </c>
      <c r="G71" s="0" t="n">
        <v>731469.553098357</v>
      </c>
      <c r="H71" s="0" t="n">
        <v>376918.873056871</v>
      </c>
      <c r="I71" s="0" t="n">
        <v>119440.207411451</v>
      </c>
    </row>
    <row r="72" customFormat="false" ht="12.8" hidden="false" customHeight="false" outlineLevel="0" collapsed="false">
      <c r="A72" s="0" t="n">
        <v>119</v>
      </c>
      <c r="B72" s="0" t="n">
        <v>31493817.3805394</v>
      </c>
      <c r="C72" s="0" t="n">
        <v>30316105.6484466</v>
      </c>
      <c r="D72" s="0" t="n">
        <v>104007505.731575</v>
      </c>
      <c r="E72" s="0" t="n">
        <v>109197034.9241</v>
      </c>
      <c r="F72" s="0" t="n">
        <v>0</v>
      </c>
      <c r="G72" s="0" t="n">
        <v>715781.177107652</v>
      </c>
      <c r="H72" s="0" t="n">
        <v>377339.46812129</v>
      </c>
      <c r="I72" s="0" t="n">
        <v>120844.409805547</v>
      </c>
    </row>
    <row r="73" customFormat="false" ht="12.8" hidden="false" customHeight="false" outlineLevel="0" collapsed="false">
      <c r="A73" s="0" t="n">
        <v>120</v>
      </c>
      <c r="B73" s="0" t="n">
        <v>36306529.5060976</v>
      </c>
      <c r="C73" s="0" t="n">
        <v>35187566.4150266</v>
      </c>
      <c r="D73" s="0" t="n">
        <v>119973282.672016</v>
      </c>
      <c r="E73" s="0" t="n">
        <v>109757579.711538</v>
      </c>
      <c r="F73" s="0" t="n">
        <v>18292929.951923</v>
      </c>
      <c r="G73" s="0" t="n">
        <v>665992.976151168</v>
      </c>
      <c r="H73" s="0" t="n">
        <v>371167.965062961</v>
      </c>
      <c r="I73" s="0" t="n">
        <v>116860.214081312</v>
      </c>
    </row>
    <row r="74" customFormat="false" ht="12.8" hidden="false" customHeight="false" outlineLevel="0" collapsed="false">
      <c r="A74" s="0" t="n">
        <v>121</v>
      </c>
      <c r="B74" s="0" t="n">
        <v>32032436.3449566</v>
      </c>
      <c r="C74" s="0" t="n">
        <v>30905779.7908433</v>
      </c>
      <c r="D74" s="0" t="n">
        <v>106054804.031094</v>
      </c>
      <c r="E74" s="0" t="n">
        <v>111291477.88445</v>
      </c>
      <c r="F74" s="0" t="n">
        <v>0</v>
      </c>
      <c r="G74" s="0" t="n">
        <v>671570.565146633</v>
      </c>
      <c r="H74" s="0" t="n">
        <v>372379.011630478</v>
      </c>
      <c r="I74" s="0" t="n">
        <v>118152.824766036</v>
      </c>
    </row>
    <row r="75" customFormat="false" ht="12.8" hidden="false" customHeight="false" outlineLevel="0" collapsed="false">
      <c r="A75" s="0" t="n">
        <v>122</v>
      </c>
      <c r="B75" s="0" t="n">
        <v>37101072.451061</v>
      </c>
      <c r="C75" s="0" t="n">
        <v>35945276.4146747</v>
      </c>
      <c r="D75" s="0" t="n">
        <v>122560248.266034</v>
      </c>
      <c r="E75" s="0" t="n">
        <v>112117200.749251</v>
      </c>
      <c r="F75" s="0" t="n">
        <v>18686200.1248752</v>
      </c>
      <c r="G75" s="0" t="n">
        <v>678304.059996892</v>
      </c>
      <c r="H75" s="0" t="n">
        <v>392515.176721371</v>
      </c>
      <c r="I75" s="0" t="n">
        <v>121395.428097247</v>
      </c>
    </row>
    <row r="76" customFormat="false" ht="12.8" hidden="false" customHeight="false" outlineLevel="0" collapsed="false">
      <c r="A76" s="0" t="n">
        <v>123</v>
      </c>
      <c r="B76" s="0" t="n">
        <v>32413118.6101019</v>
      </c>
      <c r="C76" s="0" t="n">
        <v>31261547.8479143</v>
      </c>
      <c r="D76" s="0" t="n">
        <v>107337434.346598</v>
      </c>
      <c r="E76" s="0" t="n">
        <v>112481555.344184</v>
      </c>
      <c r="F76" s="0" t="n">
        <v>0</v>
      </c>
      <c r="G76" s="0" t="n">
        <v>689730.274785923</v>
      </c>
      <c r="H76" s="0" t="n">
        <v>378228.269473489</v>
      </c>
      <c r="I76" s="0" t="n">
        <v>119446.025611654</v>
      </c>
    </row>
    <row r="77" customFormat="false" ht="12.8" hidden="false" customHeight="false" outlineLevel="0" collapsed="false">
      <c r="A77" s="0" t="n">
        <v>124</v>
      </c>
      <c r="B77" s="0" t="n">
        <v>37592162.1611573</v>
      </c>
      <c r="C77" s="0" t="n">
        <v>36422247.3781311</v>
      </c>
      <c r="D77" s="0" t="n">
        <v>124245476.1885</v>
      </c>
      <c r="E77" s="0" t="n">
        <v>113609490.867508</v>
      </c>
      <c r="F77" s="0" t="n">
        <v>18934915.1445848</v>
      </c>
      <c r="G77" s="0" t="n">
        <v>689422.580836367</v>
      </c>
      <c r="H77" s="0" t="n">
        <v>394176.615338549</v>
      </c>
      <c r="I77" s="0" t="n">
        <v>123307.981216149</v>
      </c>
    </row>
    <row r="78" customFormat="false" ht="12.8" hidden="false" customHeight="false" outlineLevel="0" collapsed="false">
      <c r="A78" s="0" t="n">
        <v>125</v>
      </c>
      <c r="B78" s="0" t="n">
        <v>33050803.7072191</v>
      </c>
      <c r="C78" s="0" t="n">
        <v>31926708.3551507</v>
      </c>
      <c r="D78" s="0" t="n">
        <v>109597301.274482</v>
      </c>
      <c r="E78" s="0" t="n">
        <v>114885030.55376</v>
      </c>
      <c r="F78" s="0" t="n">
        <v>0</v>
      </c>
      <c r="G78" s="0" t="n">
        <v>655301.262732766</v>
      </c>
      <c r="H78" s="0" t="n">
        <v>384214.013040643</v>
      </c>
      <c r="I78" s="0" t="n">
        <v>120828.680421402</v>
      </c>
    </row>
    <row r="79" customFormat="false" ht="12.8" hidden="false" customHeight="false" outlineLevel="0" collapsed="false">
      <c r="A79" s="0" t="n">
        <v>126</v>
      </c>
      <c r="B79" s="0" t="n">
        <v>38245953.6233864</v>
      </c>
      <c r="C79" s="0" t="n">
        <v>37100332.727082</v>
      </c>
      <c r="D79" s="0" t="n">
        <v>126549269.791352</v>
      </c>
      <c r="E79" s="0" t="n">
        <v>115687860.880391</v>
      </c>
      <c r="F79" s="0" t="n">
        <v>19281310.1467319</v>
      </c>
      <c r="G79" s="0" t="n">
        <v>663648.712441178</v>
      </c>
      <c r="H79" s="0" t="n">
        <v>395252.097278357</v>
      </c>
      <c r="I79" s="0" t="n">
        <v>123885.837978398</v>
      </c>
    </row>
    <row r="80" customFormat="false" ht="12.8" hidden="false" customHeight="false" outlineLevel="0" collapsed="false">
      <c r="A80" s="0" t="n">
        <v>127</v>
      </c>
      <c r="B80" s="0" t="n">
        <v>33590683.0734468</v>
      </c>
      <c r="C80" s="0" t="n">
        <v>32435568.4330778</v>
      </c>
      <c r="D80" s="0" t="n">
        <v>111457618.090876</v>
      </c>
      <c r="E80" s="0" t="n">
        <v>116666419.014805</v>
      </c>
      <c r="F80" s="0" t="n">
        <v>0</v>
      </c>
      <c r="G80" s="0" t="n">
        <v>673073.898398431</v>
      </c>
      <c r="H80" s="0" t="n">
        <v>396442.611132722</v>
      </c>
      <c r="I80" s="0" t="n">
        <v>122283.044053999</v>
      </c>
    </row>
    <row r="81" customFormat="false" ht="12.8" hidden="false" customHeight="false" outlineLevel="0" collapsed="false">
      <c r="A81" s="0" t="n">
        <v>128</v>
      </c>
      <c r="B81" s="0" t="n">
        <v>38831855.7477461</v>
      </c>
      <c r="C81" s="0" t="n">
        <v>37705736.9972852</v>
      </c>
      <c r="D81" s="0" t="n">
        <v>128724498.129212</v>
      </c>
      <c r="E81" s="0" t="n">
        <v>117586895.848636</v>
      </c>
      <c r="F81" s="0" t="n">
        <v>19597815.9747726</v>
      </c>
      <c r="G81" s="0" t="n">
        <v>645258.057466281</v>
      </c>
      <c r="H81" s="0" t="n">
        <v>395343.881571781</v>
      </c>
      <c r="I81" s="0" t="n">
        <v>122166.873461302</v>
      </c>
    </row>
    <row r="82" customFormat="false" ht="12.8" hidden="false" customHeight="false" outlineLevel="0" collapsed="false">
      <c r="A82" s="0" t="n">
        <v>129</v>
      </c>
      <c r="B82" s="0" t="n">
        <v>34145591.7600728</v>
      </c>
      <c r="C82" s="0" t="n">
        <v>32940489.6580888</v>
      </c>
      <c r="D82" s="0" t="n">
        <v>113234531.384765</v>
      </c>
      <c r="E82" s="0" t="n">
        <v>118433412.861587</v>
      </c>
      <c r="F82" s="0" t="n">
        <v>0</v>
      </c>
      <c r="G82" s="0" t="n">
        <v>719093.571983407</v>
      </c>
      <c r="H82" s="0" t="n">
        <v>397339.564560415</v>
      </c>
      <c r="I82" s="0" t="n">
        <v>126669.950628723</v>
      </c>
    </row>
    <row r="83" customFormat="false" ht="12.8" hidden="false" customHeight="false" outlineLevel="0" collapsed="false">
      <c r="A83" s="0" t="n">
        <v>130</v>
      </c>
      <c r="B83" s="0" t="n">
        <v>39357925.3337596</v>
      </c>
      <c r="C83" s="0" t="n">
        <v>38168387.5696885</v>
      </c>
      <c r="D83" s="0" t="n">
        <v>130311268.363521</v>
      </c>
      <c r="E83" s="0" t="n">
        <v>118933809.484449</v>
      </c>
      <c r="F83" s="0" t="n">
        <v>19822301.5807416</v>
      </c>
      <c r="G83" s="0" t="n">
        <v>693759.457054122</v>
      </c>
      <c r="H83" s="0" t="n">
        <v>406818.776017247</v>
      </c>
      <c r="I83" s="0" t="n">
        <v>127085.04428529</v>
      </c>
    </row>
    <row r="84" customFormat="false" ht="12.8" hidden="false" customHeight="false" outlineLevel="0" collapsed="false">
      <c r="A84" s="0" t="n">
        <v>131</v>
      </c>
      <c r="B84" s="0" t="n">
        <v>34506272.8888683</v>
      </c>
      <c r="C84" s="0" t="n">
        <v>33316108.4351223</v>
      </c>
      <c r="D84" s="0" t="n">
        <v>114591890.189812</v>
      </c>
      <c r="E84" s="0" t="n">
        <v>119781165.298165</v>
      </c>
      <c r="F84" s="0" t="n">
        <v>0</v>
      </c>
      <c r="G84" s="0" t="n">
        <v>693855.849371955</v>
      </c>
      <c r="H84" s="0" t="n">
        <v>406661.439591033</v>
      </c>
      <c r="I84" s="0" t="n">
        <v>128067.378261514</v>
      </c>
    </row>
    <row r="85" customFormat="false" ht="12.8" hidden="false" customHeight="false" outlineLevel="0" collapsed="false">
      <c r="A85" s="0" t="n">
        <v>132</v>
      </c>
      <c r="B85" s="0" t="n">
        <v>39889811.3055728</v>
      </c>
      <c r="C85" s="0" t="n">
        <v>38625065.1024456</v>
      </c>
      <c r="D85" s="0" t="n">
        <v>131992012.951791</v>
      </c>
      <c r="E85" s="0" t="n">
        <v>120363091.210651</v>
      </c>
      <c r="F85" s="0" t="n">
        <v>20060515.2017752</v>
      </c>
      <c r="G85" s="0" t="n">
        <v>759001.672600683</v>
      </c>
      <c r="H85" s="0" t="n">
        <v>415041.272493197</v>
      </c>
      <c r="I85" s="0" t="n">
        <v>129576.082904843</v>
      </c>
    </row>
    <row r="86" customFormat="false" ht="12.8" hidden="false" customHeight="false" outlineLevel="0" collapsed="false">
      <c r="A86" s="0" t="n">
        <v>133</v>
      </c>
      <c r="B86" s="0" t="n">
        <v>35163660.8963876</v>
      </c>
      <c r="C86" s="0" t="n">
        <v>33879351.5665239</v>
      </c>
      <c r="D86" s="0" t="n">
        <v>116550000.099129</v>
      </c>
      <c r="E86" s="0" t="n">
        <v>121721980.44929</v>
      </c>
      <c r="F86" s="0" t="n">
        <v>0</v>
      </c>
      <c r="G86" s="0" t="n">
        <v>777160.039792363</v>
      </c>
      <c r="H86" s="0" t="n">
        <v>415735.649095588</v>
      </c>
      <c r="I86" s="0" t="n">
        <v>130590.915679623</v>
      </c>
    </row>
    <row r="87" customFormat="false" ht="12.8" hidden="false" customHeight="false" outlineLevel="0" collapsed="false">
      <c r="A87" s="0" t="n">
        <v>134</v>
      </c>
      <c r="B87" s="0" t="n">
        <v>40718730.1193527</v>
      </c>
      <c r="C87" s="0" t="n">
        <v>39448336.7821936</v>
      </c>
      <c r="D87" s="0" t="n">
        <v>134798450.848045</v>
      </c>
      <c r="E87" s="0" t="n">
        <v>122850942.458322</v>
      </c>
      <c r="F87" s="0" t="n">
        <v>20475157.076387</v>
      </c>
      <c r="G87" s="0" t="n">
        <v>759656.820815745</v>
      </c>
      <c r="H87" s="0" t="n">
        <v>420466.975153555</v>
      </c>
      <c r="I87" s="0" t="n">
        <v>128956.487413984</v>
      </c>
    </row>
    <row r="88" customFormat="false" ht="12.8" hidden="false" customHeight="false" outlineLevel="0" collapsed="false">
      <c r="A88" s="0" t="n">
        <v>135</v>
      </c>
      <c r="B88" s="0" t="n">
        <v>35662976.0375591</v>
      </c>
      <c r="C88" s="0" t="n">
        <v>34448421.1679949</v>
      </c>
      <c r="D88" s="0" t="n">
        <v>118548050.36278</v>
      </c>
      <c r="E88" s="0" t="n">
        <v>123771076.836826</v>
      </c>
      <c r="F88" s="0" t="n">
        <v>0</v>
      </c>
      <c r="G88" s="0" t="n">
        <v>714389.983506045</v>
      </c>
      <c r="H88" s="0" t="n">
        <v>410766.565214634</v>
      </c>
      <c r="I88" s="0" t="n">
        <v>127711.886919319</v>
      </c>
    </row>
    <row r="89" customFormat="false" ht="12.8" hidden="false" customHeight="false" outlineLevel="0" collapsed="false">
      <c r="A89" s="0" t="n">
        <v>136</v>
      </c>
      <c r="B89" s="0" t="n">
        <v>41434329.9880678</v>
      </c>
      <c r="C89" s="0" t="n">
        <v>40268171.0821811</v>
      </c>
      <c r="D89" s="0" t="n">
        <v>137672309.354003</v>
      </c>
      <c r="E89" s="0" t="n">
        <v>125467784.752571</v>
      </c>
      <c r="F89" s="0" t="n">
        <v>20911297.4587619</v>
      </c>
      <c r="G89" s="0" t="n">
        <v>671198.712196427</v>
      </c>
      <c r="H89" s="0" t="n">
        <v>407302.959140885</v>
      </c>
      <c r="I89" s="0" t="n">
        <v>125224.620784882</v>
      </c>
    </row>
    <row r="90" customFormat="false" ht="12.8" hidden="false" customHeight="false" outlineLevel="0" collapsed="false">
      <c r="A90" s="0" t="n">
        <v>137</v>
      </c>
      <c r="B90" s="0" t="n">
        <v>36302368.400977</v>
      </c>
      <c r="C90" s="0" t="n">
        <v>35103220.1337136</v>
      </c>
      <c r="D90" s="0" t="n">
        <v>120889653.902567</v>
      </c>
      <c r="E90" s="0" t="n">
        <v>126053278.257036</v>
      </c>
      <c r="F90" s="0" t="n">
        <v>0</v>
      </c>
      <c r="G90" s="0" t="n">
        <v>681361.258969068</v>
      </c>
      <c r="H90" s="0" t="n">
        <v>425149.649516319</v>
      </c>
      <c r="I90" s="0" t="n">
        <v>132339.083968507</v>
      </c>
    </row>
    <row r="91" customFormat="false" ht="12.8" hidden="false" customHeight="false" outlineLevel="0" collapsed="false">
      <c r="A91" s="0" t="n">
        <v>138</v>
      </c>
      <c r="B91" s="0" t="n">
        <v>41968857.3661504</v>
      </c>
      <c r="C91" s="0" t="n">
        <v>40718912.7628489</v>
      </c>
      <c r="D91" s="0" t="n">
        <v>139289849.128342</v>
      </c>
      <c r="E91" s="0" t="n">
        <v>126849774.342954</v>
      </c>
      <c r="F91" s="0" t="n">
        <v>21141629.0571589</v>
      </c>
      <c r="G91" s="0" t="n">
        <v>737586.155596911</v>
      </c>
      <c r="H91" s="0" t="n">
        <v>420784.921848196</v>
      </c>
      <c r="I91" s="0" t="n">
        <v>130819.322652074</v>
      </c>
    </row>
    <row r="92" customFormat="false" ht="12.8" hidden="false" customHeight="false" outlineLevel="0" collapsed="false">
      <c r="A92" s="0" t="n">
        <v>139</v>
      </c>
      <c r="B92" s="0" t="n">
        <v>36808862.2834224</v>
      </c>
      <c r="C92" s="0" t="n">
        <v>35605863.3913151</v>
      </c>
      <c r="D92" s="0" t="n">
        <v>122650909.613682</v>
      </c>
      <c r="E92" s="0" t="n">
        <v>127925475.030951</v>
      </c>
      <c r="F92" s="0" t="n">
        <v>0</v>
      </c>
      <c r="G92" s="0" t="n">
        <v>683603.065070682</v>
      </c>
      <c r="H92" s="0" t="n">
        <v>425159.184950273</v>
      </c>
      <c r="I92" s="0" t="n">
        <v>134623.774409073</v>
      </c>
    </row>
    <row r="93" customFormat="false" ht="12.8" hidden="false" customHeight="false" outlineLevel="0" collapsed="false">
      <c r="A93" s="0" t="n">
        <v>140</v>
      </c>
      <c r="B93" s="0" t="n">
        <v>42819618.6428561</v>
      </c>
      <c r="C93" s="0" t="n">
        <v>41558410.0021797</v>
      </c>
      <c r="D93" s="0" t="n">
        <v>142215417.125997</v>
      </c>
      <c r="E93" s="0" t="n">
        <v>129489894.756961</v>
      </c>
      <c r="F93" s="0" t="n">
        <v>21581649.1261602</v>
      </c>
      <c r="G93" s="0" t="n">
        <v>754544.621796109</v>
      </c>
      <c r="H93" s="0" t="n">
        <v>417409.023558334</v>
      </c>
      <c r="I93" s="0" t="n">
        <v>127507.136174144</v>
      </c>
    </row>
    <row r="94" customFormat="false" ht="12.8" hidden="false" customHeight="false" outlineLevel="0" collapsed="false">
      <c r="A94" s="0" t="n">
        <v>141</v>
      </c>
      <c r="B94" s="0" t="n">
        <v>37598854.6897761</v>
      </c>
      <c r="C94" s="0" t="n">
        <v>36335183.8283808</v>
      </c>
      <c r="D94" s="0" t="n">
        <v>125206381.000878</v>
      </c>
      <c r="E94" s="0" t="n">
        <v>130549413.265008</v>
      </c>
      <c r="F94" s="0" t="n">
        <v>0</v>
      </c>
      <c r="G94" s="0" t="n">
        <v>763267.062245807</v>
      </c>
      <c r="H94" s="0" t="n">
        <v>412598.380521354</v>
      </c>
      <c r="I94" s="0" t="n">
        <v>125436.312325873</v>
      </c>
    </row>
    <row r="95" customFormat="false" ht="12.8" hidden="false" customHeight="false" outlineLevel="0" collapsed="false">
      <c r="A95" s="0" t="n">
        <v>142</v>
      </c>
      <c r="B95" s="0" t="n">
        <v>43329809.6889657</v>
      </c>
      <c r="C95" s="0" t="n">
        <v>42081935.5918993</v>
      </c>
      <c r="D95" s="0" t="n">
        <v>144023765.476415</v>
      </c>
      <c r="E95" s="0" t="n">
        <v>131103544.505525</v>
      </c>
      <c r="F95" s="0" t="n">
        <v>21850590.7509208</v>
      </c>
      <c r="G95" s="0" t="n">
        <v>729838.770563025</v>
      </c>
      <c r="H95" s="0" t="n">
        <v>427277.499387338</v>
      </c>
      <c r="I95" s="0" t="n">
        <v>129654.03873729</v>
      </c>
    </row>
    <row r="96" customFormat="false" ht="12.8" hidden="false" customHeight="false" outlineLevel="0" collapsed="false">
      <c r="A96" s="0" t="n">
        <v>143</v>
      </c>
      <c r="B96" s="0" t="n">
        <v>38093054.5477944</v>
      </c>
      <c r="C96" s="0" t="n">
        <v>36774924.3429639</v>
      </c>
      <c r="D96" s="0" t="n">
        <v>126762189.407988</v>
      </c>
      <c r="E96" s="0" t="n">
        <v>132036324.395419</v>
      </c>
      <c r="F96" s="0" t="n">
        <v>0</v>
      </c>
      <c r="G96" s="0" t="n">
        <v>808399.04982437</v>
      </c>
      <c r="H96" s="0" t="n">
        <v>419993.88843699</v>
      </c>
      <c r="I96" s="0" t="n">
        <v>128196.095098705</v>
      </c>
    </row>
    <row r="97" customFormat="false" ht="12.8" hidden="false" customHeight="false" outlineLevel="0" collapsed="false">
      <c r="A97" s="0" t="n">
        <v>144</v>
      </c>
      <c r="B97" s="0" t="n">
        <v>43837600.4242597</v>
      </c>
      <c r="C97" s="0" t="n">
        <v>42584479.0450407</v>
      </c>
      <c r="D97" s="0" t="n">
        <v>145791884.821602</v>
      </c>
      <c r="E97" s="0" t="n">
        <v>132574445.326272</v>
      </c>
      <c r="F97" s="0" t="n">
        <v>22095740.8877119</v>
      </c>
      <c r="G97" s="0" t="n">
        <v>738464.454700805</v>
      </c>
      <c r="H97" s="0" t="n">
        <v>424420.010322987</v>
      </c>
      <c r="I97" s="0" t="n">
        <v>128909.877421827</v>
      </c>
    </row>
    <row r="98" customFormat="false" ht="12.8" hidden="false" customHeight="false" outlineLevel="0" collapsed="false">
      <c r="A98" s="0" t="n">
        <v>145</v>
      </c>
      <c r="B98" s="0" t="n">
        <v>38454417.1462874</v>
      </c>
      <c r="C98" s="0" t="n">
        <v>37212448.5144802</v>
      </c>
      <c r="D98" s="0" t="n">
        <v>128325000.772999</v>
      </c>
      <c r="E98" s="0" t="n">
        <v>133579310.688579</v>
      </c>
      <c r="F98" s="0" t="n">
        <v>0</v>
      </c>
      <c r="G98" s="0" t="n">
        <v>732114.659618765</v>
      </c>
      <c r="H98" s="0" t="n">
        <v>419451.135148639</v>
      </c>
      <c r="I98" s="0" t="n">
        <v>129146.910056844</v>
      </c>
    </row>
    <row r="99" customFormat="false" ht="12.8" hidden="false" customHeight="false" outlineLevel="0" collapsed="false">
      <c r="A99" s="0" t="n">
        <v>146</v>
      </c>
      <c r="B99" s="0" t="n">
        <v>44343380.5275857</v>
      </c>
      <c r="C99" s="0" t="n">
        <v>43062113.3296695</v>
      </c>
      <c r="D99" s="0" t="n">
        <v>147464152.480984</v>
      </c>
      <c r="E99" s="0" t="n">
        <v>134042935.618963</v>
      </c>
      <c r="F99" s="0" t="n">
        <v>22340489.2698271</v>
      </c>
      <c r="G99" s="0" t="n">
        <v>753825.140133453</v>
      </c>
      <c r="H99" s="0" t="n">
        <v>436840.913188382</v>
      </c>
      <c r="I99" s="0" t="n">
        <v>129430.206563391</v>
      </c>
    </row>
    <row r="100" customFormat="false" ht="12.8" hidden="false" customHeight="false" outlineLevel="0" collapsed="false">
      <c r="A100" s="0" t="n">
        <v>147</v>
      </c>
      <c r="B100" s="0" t="n">
        <v>39114965.8830831</v>
      </c>
      <c r="C100" s="0" t="n">
        <v>37853907.8064616</v>
      </c>
      <c r="D100" s="0" t="n">
        <v>130523740.499848</v>
      </c>
      <c r="E100" s="0" t="n">
        <v>135877669.729476</v>
      </c>
      <c r="F100" s="0" t="n">
        <v>0</v>
      </c>
      <c r="G100" s="0" t="n">
        <v>746846.270987952</v>
      </c>
      <c r="H100" s="0" t="n">
        <v>424906.115160067</v>
      </c>
      <c r="I100" s="0" t="n">
        <v>127579.557819259</v>
      </c>
    </row>
    <row r="101" customFormat="false" ht="12.8" hidden="false" customHeight="false" outlineLevel="0" collapsed="false">
      <c r="A101" s="0" t="n">
        <v>148</v>
      </c>
      <c r="B101" s="0" t="n">
        <v>45253008.3917903</v>
      </c>
      <c r="C101" s="0" t="n">
        <v>43934584.8430169</v>
      </c>
      <c r="D101" s="0" t="n">
        <v>150496184.196939</v>
      </c>
      <c r="E101" s="0" t="n">
        <v>136725113.741436</v>
      </c>
      <c r="F101" s="0" t="n">
        <v>22787518.9569059</v>
      </c>
      <c r="G101" s="0" t="n">
        <v>790508.479389514</v>
      </c>
      <c r="H101" s="0" t="n">
        <v>438248.236662478</v>
      </c>
      <c r="I101" s="0" t="n">
        <v>128095.475316362</v>
      </c>
    </row>
    <row r="102" customFormat="false" ht="12.8" hidden="false" customHeight="false" outlineLevel="0" collapsed="false">
      <c r="A102" s="0" t="n">
        <v>149</v>
      </c>
      <c r="B102" s="0" t="n">
        <v>39573490.4549614</v>
      </c>
      <c r="C102" s="0" t="n">
        <v>38320524.7349258</v>
      </c>
      <c r="D102" s="0" t="n">
        <v>132222225.487308</v>
      </c>
      <c r="E102" s="0" t="n">
        <v>137514666.892384</v>
      </c>
      <c r="F102" s="0" t="n">
        <v>0</v>
      </c>
      <c r="G102" s="0" t="n">
        <v>736579.535598804</v>
      </c>
      <c r="H102" s="0" t="n">
        <v>425641.071996006</v>
      </c>
      <c r="I102" s="0" t="n">
        <v>129635.874915355</v>
      </c>
    </row>
    <row r="103" customFormat="false" ht="12.8" hidden="false" customHeight="false" outlineLevel="0" collapsed="false">
      <c r="A103" s="0" t="n">
        <v>150</v>
      </c>
      <c r="B103" s="0" t="n">
        <v>45768644.4696842</v>
      </c>
      <c r="C103" s="0" t="n">
        <v>44511758.639811</v>
      </c>
      <c r="D103" s="0" t="n">
        <v>152467344.74961</v>
      </c>
      <c r="E103" s="0" t="n">
        <v>138407968.250126</v>
      </c>
      <c r="F103" s="0" t="n">
        <v>23067994.7083543</v>
      </c>
      <c r="G103" s="0" t="n">
        <v>744420.315532917</v>
      </c>
      <c r="H103" s="0" t="n">
        <v>423725.071968638</v>
      </c>
      <c r="I103" s="0" t="n">
        <v>126772.060530854</v>
      </c>
    </row>
    <row r="104" customFormat="false" ht="12.8" hidden="false" customHeight="false" outlineLevel="0" collapsed="false">
      <c r="A104" s="0" t="n">
        <v>151</v>
      </c>
      <c r="B104" s="0" t="n">
        <v>40344757.6568341</v>
      </c>
      <c r="C104" s="0" t="n">
        <v>39065275.3114635</v>
      </c>
      <c r="D104" s="0" t="n">
        <v>134768275.826008</v>
      </c>
      <c r="E104" s="0" t="n">
        <v>139987166.068318</v>
      </c>
      <c r="F104" s="0" t="n">
        <v>0</v>
      </c>
      <c r="G104" s="0" t="n">
        <v>760056.937327649</v>
      </c>
      <c r="H104" s="0" t="n">
        <v>429270.248588836</v>
      </c>
      <c r="I104" s="0" t="n">
        <v>128793.084934519</v>
      </c>
    </row>
    <row r="105" customFormat="false" ht="12.8" hidden="false" customHeight="false" outlineLevel="0" collapsed="false">
      <c r="A105" s="0" t="n">
        <v>152</v>
      </c>
      <c r="B105" s="0" t="n">
        <v>46486980.4714065</v>
      </c>
      <c r="C105" s="0" t="n">
        <v>45195064.1661755</v>
      </c>
      <c r="D105" s="0" t="n">
        <v>154863291.544069</v>
      </c>
      <c r="E105" s="0" t="n">
        <v>140486221.189075</v>
      </c>
      <c r="F105" s="0" t="n">
        <v>23414370.1981792</v>
      </c>
      <c r="G105" s="0" t="n">
        <v>769180.78400614</v>
      </c>
      <c r="H105" s="0" t="n">
        <v>433724.988589799</v>
      </c>
      <c r="I105" s="0" t="n">
        <v>127157.90376437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0" topLeftCell="B1" activePane="topRight" state="frozen"/>
      <selection pane="topLeft" activeCell="A1" activeCellId="0" sqref="A1"/>
      <selection pane="topRight" activeCell="E24" activeCellId="0" sqref="E24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BA1" colorId="64" zoomScale="75" zoomScaleNormal="75" zoomScalePageLayoutView="100" workbookViewId="0">
      <selection pane="topLeft" activeCell="BK9" activeCellId="0" sqref="BK9"/>
    </sheetView>
  </sheetViews>
  <sheetFormatPr defaultColWidth="9.218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60</v>
      </c>
      <c r="D1" s="41"/>
      <c r="E1" s="41" t="s">
        <v>61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">
        <v>74</v>
      </c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">
        <v>89</v>
      </c>
      <c r="BE1" s="3"/>
      <c r="BF1" s="3" t="s">
        <v>90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BM6+BN6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-0.0378595109211102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0.0515756547434393</v>
      </c>
      <c r="BL8" s="51" t="n">
        <f aca="false">SUM(P30:P33)/AVERAGE(AG30:AG33)</f>
        <v>0.016659561984158</v>
      </c>
      <c r="BM8" s="51" t="n">
        <f aca="false">SUM(D30:D33)/AVERAGE(AG30:AG33)</f>
        <v>0.0727756036803915</v>
      </c>
      <c r="BN8" s="51" t="n">
        <f aca="false">(SUM(H30:H33)+SUM(J30:J33))/AVERAGE(AG30:AG33)</f>
        <v>0.000865165033393563</v>
      </c>
      <c r="BO8" s="52" t="n">
        <f aca="false">AL8-BN8</f>
        <v>-0.0387246759545038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-0.0469132720679379</v>
      </c>
      <c r="AM9" s="4" t="n">
        <v>18862810.403066</v>
      </c>
      <c r="AN9" s="52" t="n">
        <f aca="false">AM9/AVERAGE(AG34:AG37)</f>
        <v>0.00418574537785292</v>
      </c>
      <c r="AO9" s="52" t="n">
        <f aca="false">AVERAGE(AG34:AG37)/AVERAGE(AG30:AG33)-1</f>
        <v>-0.108757605416629</v>
      </c>
      <c r="AP9" s="55" t="n">
        <f aca="false">((((((AP8*((1+AO9)^(1/12))-AM9/12)*((1+AO9)^(1/12))-AM9/12)*((1+AO9)^(1/12))-AM9/12)*((1+AO9)^(1/12))-AM9/12)*((1+AO9)^(1/12))-AM9/12)*((1+AO9)^(1/12))-AM9/12)*((1+AO9)^(1/12))-AM9/12</f>
        <v>-1015545.98742409</v>
      </c>
      <c r="AQ9" s="4" t="n">
        <f aca="false">AQ8*(1+AO9)</f>
        <v>371861392.613936</v>
      </c>
      <c r="AR9" s="4" t="n">
        <f aca="false">((((((AQ8*((1+AO9)^(6/12)))*((1+AO9)^(1/12))+AP9)*((1+AO9)^(1/12))-AM9/12)*((1+AO9)^(1/12))-AM9/12)*((1+AO9)^(1/12))-AM9/12)*((1+AO9)^(1/12))-AM9/12)*((1+AO9)^(1/12))-AM9/12</f>
        <v>363182587.046843</v>
      </c>
      <c r="AS9" s="53" t="n">
        <f aca="false">AQ9/AG37</f>
        <v>0.0791224786989148</v>
      </c>
      <c r="AT9" s="53" t="n">
        <f aca="false">AR9/AG37</f>
        <v>0.0772758535255206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0.0592436983751362</v>
      </c>
      <c r="BL9" s="51" t="n">
        <f aca="false">SUM(P34:P37)/AVERAGE(AG34:AG37)</f>
        <v>0.0182322779414987</v>
      </c>
      <c r="BM9" s="51" t="n">
        <f aca="false">SUM(D34:D37)/AVERAGE(AG34:AG37)</f>
        <v>0.0879246925015754</v>
      </c>
      <c r="BN9" s="51" t="n">
        <f aca="false">(SUM(H34:H37)+SUM(J34:J37))/AVERAGE(AG34:AG37)</f>
        <v>0.00136060611695865</v>
      </c>
      <c r="BO9" s="52" t="n">
        <f aca="false">AL9-BN9</f>
        <v>-0.0482738781848966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-0.0379438982116727</v>
      </c>
      <c r="AM10" s="4" t="n">
        <v>17835539.214349</v>
      </c>
      <c r="AN10" s="52" t="n">
        <f aca="false">AM10/AVERAGE(AG38:AG41)</f>
        <v>0.00365784576916064</v>
      </c>
      <c r="AO10" s="52" t="n">
        <f aca="false">AVERAGE(AG38:AG41)/AVERAGE(AG34:AG37)-1</f>
        <v>0.0820000000000023</v>
      </c>
      <c r="AP10" s="52"/>
      <c r="AQ10" s="4" t="n">
        <f aca="false">AQ9*(1+AO10)</f>
        <v>402354026.80828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374467238.463885</v>
      </c>
      <c r="AS10" s="53" t="n">
        <f aca="false">AQ10/AG41</f>
        <v>0.0809918222344829</v>
      </c>
      <c r="AT10" s="53" t="n">
        <f aca="false">AR10/AG41</f>
        <v>0.0753783533643029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0.0569269329870062</v>
      </c>
      <c r="BL10" s="51" t="n">
        <f aca="false">SUM(P38:P41)/AVERAGE(AG38:AG41)</f>
        <v>0.0164416906805901</v>
      </c>
      <c r="BM10" s="51" t="n">
        <f aca="false">SUM(D38:D41)/AVERAGE(AG38:AG41)</f>
        <v>0.0784291405180888</v>
      </c>
      <c r="BN10" s="51" t="n">
        <f aca="false">(SUM(H38:H41)+SUM(J38:J41))/AVERAGE(AG38:AG41)</f>
        <v>0.00163901892912004</v>
      </c>
      <c r="BO10" s="52" t="n">
        <f aca="false">AL10-BN10</f>
        <v>-0.0395829171407927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-0.0429565544171411</v>
      </c>
      <c r="AM11" s="4" t="n">
        <v>16827143.6015023</v>
      </c>
      <c r="AN11" s="52" t="n">
        <f aca="false">AM11/AVERAGE(AG42:AG45)</f>
        <v>0.00326802694636855</v>
      </c>
      <c r="AO11" s="52" t="n">
        <f aca="false">AVERAGE(AG42:AG45)/AVERAGE(AG38:AG41)-1</f>
        <v>0.0559999999999969</v>
      </c>
      <c r="AP11" s="52"/>
      <c r="AQ11" s="4" t="n">
        <f aca="false">AQ10*(1+AO11)</f>
        <v>424885852.309542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378182612.380919</v>
      </c>
      <c r="AS11" s="53" t="n">
        <f aca="false">AQ11/AG45</f>
        <v>0.0803945094792291</v>
      </c>
      <c r="AT11" s="53" t="n">
        <f aca="false">AR11/AG45</f>
        <v>0.0715575852918428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0.0569990667719117</v>
      </c>
      <c r="BL11" s="51" t="n">
        <f aca="false">SUM(P42:P45)/AVERAGE(AG42:AG45)</f>
        <v>0.0173791916186801</v>
      </c>
      <c r="BM11" s="51" t="n">
        <f aca="false">SUM(D42:D45)/AVERAGE(AG42:AG45)</f>
        <v>0.0825764295703726</v>
      </c>
      <c r="BN11" s="51" t="n">
        <f aca="false">(SUM(H42:H45)+SUM(J42:J45))/AVERAGE(AG42:AG45)</f>
        <v>0.00207712855239158</v>
      </c>
      <c r="BO11" s="52" t="n">
        <f aca="false">AL11-BN11</f>
        <v>-0.0450336829695326</v>
      </c>
      <c r="BP11" s="32" t="n">
        <f aca="false">BM11+BN11</f>
        <v>0.0846535581227642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-0.0459314403356703</v>
      </c>
      <c r="AM12" s="4" t="n">
        <v>15842663.6881786</v>
      </c>
      <c r="AN12" s="52" t="n">
        <f aca="false">AM12/AVERAGE(AG46:AG49)</f>
        <v>0.00295848990392522</v>
      </c>
      <c r="AO12" s="52" t="n">
        <f aca="false">AVERAGE(AG46:AG49)/AVERAGE(AG42:AG45)-1</f>
        <v>0.040000000000002</v>
      </c>
      <c r="AP12" s="52"/>
      <c r="AQ12" s="4" t="n">
        <f aca="false">AQ11*(1+AO12)</f>
        <v>441881286.401925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377178861.119146</v>
      </c>
      <c r="AS12" s="53" t="n">
        <f aca="false">AQ12/AG49</f>
        <v>0.0811375318160498</v>
      </c>
      <c r="AT12" s="53" t="n">
        <f aca="false">AR12/AG49</f>
        <v>0.0692569764462939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0.0576011746238161</v>
      </c>
      <c r="BL12" s="51" t="n">
        <f aca="false">SUM(P46:P49)/AVERAGE(AG46:AG49)</f>
        <v>0.0181048812188598</v>
      </c>
      <c r="BM12" s="51" t="n">
        <f aca="false">SUM(D46:D49)/AVERAGE(AG46:AG49)</f>
        <v>0.0854277337406266</v>
      </c>
      <c r="BN12" s="51" t="n">
        <f aca="false">(SUM(H46:H49)+SUM(J46:J49))/AVERAGE(AG46:AG49)</f>
        <v>0.00250709533927114</v>
      </c>
      <c r="BO12" s="52" t="n">
        <f aca="false">AL12-BN12</f>
        <v>-0.0484385356749414</v>
      </c>
      <c r="BP12" s="32" t="n">
        <f aca="false">BM12+BN12</f>
        <v>0.0879348290798978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-0.047384264136589</v>
      </c>
      <c r="AM13" s="13" t="n">
        <v>14900507.1403892</v>
      </c>
      <c r="AN13" s="59" t="n">
        <f aca="false">AM13/AVERAGE(AG50:AG53)</f>
        <v>0.00268845386798679</v>
      </c>
      <c r="AO13" s="59" t="n">
        <f aca="false">'GDP evolution by scenario'!G49</f>
        <v>0.0350000000000004</v>
      </c>
      <c r="AP13" s="59"/>
      <c r="AQ13" s="13" t="n">
        <f aca="false">AQ12*(1+AO13)</f>
        <v>457347131.425992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375242069.816787</v>
      </c>
      <c r="AS13" s="60" t="n">
        <f aca="false">AQ13/AG53</f>
        <v>0.081907900349123</v>
      </c>
      <c r="AT13" s="60" t="n">
        <f aca="false">AR13/AG53</f>
        <v>0.0672034171626277</v>
      </c>
      <c r="AW13" s="0"/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0.0585780989318126</v>
      </c>
      <c r="BL13" s="32" t="n">
        <f aca="false">SUM(P50:P53)/AVERAGE(AG50:AG53)</f>
        <v>0.0184608745690539</v>
      </c>
      <c r="BM13" s="32" t="n">
        <f aca="false">SUM(D50:D53)/AVERAGE(AG50:AG53)</f>
        <v>0.0875014884993477</v>
      </c>
      <c r="BN13" s="32" t="n">
        <f aca="false">(SUM(H50:H53)+SUM(J50:J53))/AVERAGE(AG50:AG53)</f>
        <v>0.00300580745276954</v>
      </c>
      <c r="BO13" s="59" t="n">
        <f aca="false">AL13-BN13</f>
        <v>-0.0503900715893585</v>
      </c>
      <c r="BP13" s="32" t="n">
        <f aca="false">BM13+BN13</f>
        <v>0.0905072959521172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17905696.1687748</v>
      </c>
      <c r="S14" s="8"/>
      <c r="T14" s="6" t="n">
        <f aca="false">'Central SIPA income'!J9</f>
        <v>68463981.218437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-0.047409645289281</v>
      </c>
      <c r="AM14" s="6" t="n">
        <v>13946867.9480024</v>
      </c>
      <c r="AN14" s="63" t="n">
        <f aca="false">AM14/AVERAGE(AG54:AG57)</f>
        <v>0.00244309864581287</v>
      </c>
      <c r="AO14" s="63" t="n">
        <f aca="false">'GDP evolution by scenario'!G53</f>
        <v>0.0299999999999976</v>
      </c>
      <c r="AP14" s="63"/>
      <c r="AQ14" s="6" t="n">
        <f aca="false">AQ13*(1+AO14)</f>
        <v>471067545.368771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372361717.98861</v>
      </c>
      <c r="AS14" s="64" t="n">
        <f aca="false">AQ14/AG57</f>
        <v>0.0819079003491229</v>
      </c>
      <c r="AT14" s="64" t="n">
        <f aca="false">AR14/AG57</f>
        <v>0.0647452086026497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0.0599569710713403</v>
      </c>
      <c r="BL14" s="61" t="n">
        <f aca="false">SUM(P54:P57)/AVERAGE(AG54:AG57)</f>
        <v>0.018594175145286</v>
      </c>
      <c r="BM14" s="61" t="n">
        <f aca="false">SUM(D54:D57)/AVERAGE(AG54:AG57)</f>
        <v>0.0887724412153353</v>
      </c>
      <c r="BN14" s="61" t="n">
        <f aca="false">(SUM(H54:H57)+SUM(J54:J57))/AVERAGE(AG54:AG57)</f>
        <v>0.00410720954639182</v>
      </c>
      <c r="BO14" s="63" t="n">
        <f aca="false">AL14-BN14</f>
        <v>-0.0515168548356728</v>
      </c>
      <c r="BP14" s="32" t="n">
        <f aca="false">BM14+BN14</f>
        <v>0.0928796507617271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22051740.3344971</v>
      </c>
      <c r="S15" s="67"/>
      <c r="T15" s="9" t="n">
        <f aca="false">'Central SIPA income'!J10</f>
        <v>84316740.4307724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-0.0485530259660859</v>
      </c>
      <c r="AM15" s="9" t="n">
        <v>13032040.9288315</v>
      </c>
      <c r="AN15" s="69" t="n">
        <f aca="false">AM15/AVERAGE(AG58:AG61)</f>
        <v>0.00222375199909072</v>
      </c>
      <c r="AO15" s="69" t="n">
        <f aca="false">'GDP evolution by scenario'!G57</f>
        <v>0.0265743240743872</v>
      </c>
      <c r="AP15" s="69"/>
      <c r="AQ15" s="9" t="n">
        <f aca="false">AQ14*(1+AO15)</f>
        <v>483585846.980327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369066960.741798</v>
      </c>
      <c r="AS15" s="70" t="n">
        <f aca="false">AQ15/AG61</f>
        <v>0.0810537761971603</v>
      </c>
      <c r="AT15" s="70" t="n">
        <f aca="false">AR15/AG61</f>
        <v>0.0618592769505696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6778.90225184158</v>
      </c>
      <c r="BA15" s="40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0.0608241038127545</v>
      </c>
      <c r="BL15" s="40" t="n">
        <f aca="false">SUM(P58:P61)/AVERAGE(AG58:AG61)</f>
        <v>0.0188967766646575</v>
      </c>
      <c r="BM15" s="40" t="n">
        <f aca="false">SUM(D58:D61)/AVERAGE(AG58:AG61)</f>
        <v>0.0904803531141829</v>
      </c>
      <c r="BN15" s="40" t="n">
        <f aca="false">(SUM(H58:H61)+SUM(J58:J61))/AVERAGE(AG58:AG61)</f>
        <v>0.00556998687489417</v>
      </c>
      <c r="BO15" s="69" t="n">
        <f aca="false">AL15-BN15</f>
        <v>-0.0541230128409801</v>
      </c>
      <c r="BP15" s="32" t="n">
        <f aca="false">BM15+BN15</f>
        <v>0.0960503399890771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104676876.044302</v>
      </c>
      <c r="E16" s="9"/>
      <c r="F16" s="67" t="n">
        <f aca="false">'Central pensions'!I16</f>
        <v>19026261.3047872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777485.531692125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20129419.2421135</v>
      </c>
      <c r="S16" s="67"/>
      <c r="T16" s="9" t="n">
        <f aca="false">'Central SIPA income'!J11</f>
        <v>76966579.1232066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-0.0499192750536377</v>
      </c>
      <c r="AM16" s="9" t="n">
        <v>12139889.4651339</v>
      </c>
      <c r="AN16" s="69" t="n">
        <f aca="false">AM16/AVERAGE(AG62:AG65)</f>
        <v>0.00200352266154842</v>
      </c>
      <c r="AO16" s="69" t="n">
        <f aca="false">'GDP evolution by scenario'!G61</f>
        <v>0.0339377442322553</v>
      </c>
      <c r="AP16" s="69"/>
      <c r="AQ16" s="9" t="n">
        <f aca="false">AQ15*(1+AO16)</f>
        <v>499997659.769484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369264675.731777</v>
      </c>
      <c r="AS16" s="70" t="n">
        <f aca="false">AQ16/AG65</f>
        <v>0.0812635646745419</v>
      </c>
      <c r="AT16" s="70" t="n">
        <f aca="false">AR16/AG65</f>
        <v>0.0600158086183596</v>
      </c>
      <c r="AU16" s="7"/>
      <c r="AV16" s="7"/>
      <c r="AW16" s="71" t="n">
        <f aca="false">workers_and_wage_central!C4</f>
        <v>11059493</v>
      </c>
      <c r="AX16" s="7"/>
      <c r="AY16" s="40" t="n">
        <f aca="false">(AW16-AW15)/AW15</f>
        <v>0.00342322730038742</v>
      </c>
      <c r="AZ16" s="39" t="n">
        <f aca="false">workers_and_wage_central!B4</f>
        <v>7092.02100217064</v>
      </c>
      <c r="BA16" s="40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0.0610089849511519</v>
      </c>
      <c r="BL16" s="40" t="n">
        <f aca="false">SUM(P62:P65)/AVERAGE(AG62:AG65)</f>
        <v>0.0192136354807288</v>
      </c>
      <c r="BM16" s="40" t="n">
        <f aca="false">SUM(D62:D65)/AVERAGE(AG62:AG65)</f>
        <v>0.0917146245240608</v>
      </c>
      <c r="BN16" s="40" t="n">
        <f aca="false">(SUM(H62:H65)+SUM(J62:J65))/AVERAGE(AG62:AG65)</f>
        <v>0.00668827620955295</v>
      </c>
      <c r="BO16" s="69" t="n">
        <f aca="false">AL16-BN16</f>
        <v>-0.0566075512631907</v>
      </c>
      <c r="BP16" s="32" t="n">
        <f aca="false">BM16+BN16</f>
        <v>0.0984029007336137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113257758.110679</v>
      </c>
      <c r="E17" s="9"/>
      <c r="F17" s="67" t="n">
        <f aca="false">'Central pensions'!I17</f>
        <v>20585938.1941831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842483.122443445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23608504.5739548</v>
      </c>
      <c r="S17" s="67"/>
      <c r="T17" s="9" t="n">
        <f aca="false">'Central SIPA income'!J12</f>
        <v>90269163.4277422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-0.0501658780254174</v>
      </c>
      <c r="AM17" s="9" t="n">
        <v>11273018.6820578</v>
      </c>
      <c r="AN17" s="69" t="n">
        <f aca="false">AM17/AVERAGE(AG66:AG69)</f>
        <v>0.00180254217589708</v>
      </c>
      <c r="AO17" s="69" t="n">
        <f aca="false">'GDP evolution by scenario'!G65</f>
        <v>0.032129801992856</v>
      </c>
      <c r="AP17" s="69"/>
      <c r="AQ17" s="9" t="n">
        <f aca="false">AQ16*(1+AO17)</f>
        <v>516062485.574769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369690997.581568</v>
      </c>
      <c r="AS17" s="70" t="n">
        <f aca="false">AQ17/AG69</f>
        <v>0.0818033949479681</v>
      </c>
      <c r="AT17" s="70" t="n">
        <f aca="false">AR17/AG69</f>
        <v>0.0586013894232034</v>
      </c>
      <c r="AU17" s="7"/>
      <c r="AV17" s="7"/>
      <c r="AW17" s="71" t="n">
        <f aca="false">workers_and_wage_central!C5</f>
        <v>11048388</v>
      </c>
      <c r="AX17" s="7"/>
      <c r="AY17" s="40" t="n">
        <f aca="false">(AW17-AW16)/AW16</f>
        <v>-0.00100411474558553</v>
      </c>
      <c r="AZ17" s="39" t="n">
        <f aca="false">workers_and_wage_central!B5</f>
        <v>7113.98164433727</v>
      </c>
      <c r="BA17" s="40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0.0613563067989356</v>
      </c>
      <c r="BL17" s="40" t="n">
        <f aca="false">SUM(P66:P69)/AVERAGE(AG66:AG69)</f>
        <v>0.0193386227867143</v>
      </c>
      <c r="BM17" s="40" t="n">
        <f aca="false">SUM(D66:D69)/AVERAGE(AG66:AG69)</f>
        <v>0.0921835620376387</v>
      </c>
      <c r="BN17" s="40" t="n">
        <f aca="false">(SUM(H66:H69)+SUM(J66:J69))/AVERAGE(AG66:AG69)</f>
        <v>0.00785730641856003</v>
      </c>
      <c r="BO17" s="69" t="n">
        <f aca="false">AL17-BN17</f>
        <v>-0.0580231844439774</v>
      </c>
      <c r="BP17" s="32" t="n">
        <f aca="false">BM17+BN17</f>
        <v>0.100040868456199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99362547.3651602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737462.751726605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19220294.5418369</v>
      </c>
      <c r="S18" s="8"/>
      <c r="T18" s="6" t="n">
        <f aca="false">'Central SIPA income'!J13</f>
        <v>73490462.036316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-0.0492767069715751</v>
      </c>
      <c r="AM18" s="6" t="n">
        <v>10452476.7322336</v>
      </c>
      <c r="AN18" s="63" t="n">
        <f aca="false">AM18/AVERAGE(AG70:AG73)</f>
        <v>0.00163523630433774</v>
      </c>
      <c r="AO18" s="63" t="n">
        <f aca="false">'GDP evolution by scenario'!G69</f>
        <v>0.0220776637319036</v>
      </c>
      <c r="AP18" s="63"/>
      <c r="AQ18" s="6" t="n">
        <f aca="false">AQ17*(1+AO18)</f>
        <v>527455939.595939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367295083.533054</v>
      </c>
      <c r="AS18" s="64" t="n">
        <f aca="false">AQ18/AG73</f>
        <v>0.0816154024236408</v>
      </c>
      <c r="AT18" s="64" t="n">
        <f aca="false">AR18/AG73</f>
        <v>0.0568330618738297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0.0616447939791229</v>
      </c>
      <c r="BL18" s="61" t="n">
        <f aca="false">SUM(P70:P73)/AVERAGE(AG70:AG73)</f>
        <v>0.0191119646725883</v>
      </c>
      <c r="BM18" s="61" t="n">
        <f aca="false">SUM(D70:D73)/AVERAGE(AG70:AG73)</f>
        <v>0.0918095362781097</v>
      </c>
      <c r="BN18" s="61" t="n">
        <f aca="false">(SUM(H70:H73)+SUM(J70:J73))/AVERAGE(AG70:AG73)</f>
        <v>0.00902326885576575</v>
      </c>
      <c r="BO18" s="63" t="n">
        <f aca="false">AL18-BN18</f>
        <v>-0.0582999758273408</v>
      </c>
      <c r="BP18" s="32" t="n">
        <f aca="false">BM18+BN18</f>
        <v>0.100832805133875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67" t="n">
        <f aca="false">'Central pensions'!I19</f>
        <v>18620395.5505171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762331.112871721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21936740.3122532</v>
      </c>
      <c r="S19" s="67"/>
      <c r="T19" s="9" t="n">
        <f aca="false">'Central SIPA income'!J14</f>
        <v>83877027.8784753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-0.0477640626731156</v>
      </c>
      <c r="AM19" s="9" t="n">
        <v>9649081.86791266</v>
      </c>
      <c r="AN19" s="69" t="n">
        <f aca="false">AM19/AVERAGE(AG74:AG77)</f>
        <v>0.00147184632541541</v>
      </c>
      <c r="AO19" s="69" t="n">
        <f aca="false">'GDP evolution by scenario'!G73</f>
        <v>0.0256161106735551</v>
      </c>
      <c r="AP19" s="69"/>
      <c r="AQ19" s="9" t="n">
        <f aca="false">AQ18*(1+AO19)</f>
        <v>540967309.320052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366941903.395247</v>
      </c>
      <c r="AS19" s="70" t="n">
        <f aca="false">AQ19/AG77</f>
        <v>0.0821375733690464</v>
      </c>
      <c r="AT19" s="70" t="n">
        <f aca="false">AR19/AG77</f>
        <v>0.0557144895690418</v>
      </c>
      <c r="AU19" s="7"/>
      <c r="AV19" s="7"/>
      <c r="AW19" s="71" t="n">
        <f aca="false">workers_and_wage_central!C7</f>
        <v>11128156</v>
      </c>
      <c r="AX19" s="7"/>
      <c r="AY19" s="40" t="n">
        <f aca="false">(AW19-AW18)/AW18</f>
        <v>0.0057534472647062</v>
      </c>
      <c r="AZ19" s="39" t="n">
        <f aca="false">workers_and_wage_central!B7</f>
        <v>6521.17321865806</v>
      </c>
      <c r="BA19" s="40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0.0621227840369897</v>
      </c>
      <c r="BL19" s="40" t="n">
        <f aca="false">SUM(P74:P77)/AVERAGE(AG74:AG77)</f>
        <v>0.0187001120141623</v>
      </c>
      <c r="BM19" s="40" t="n">
        <f aca="false">SUM(D74:D77)/AVERAGE(AG74:AG77)</f>
        <v>0.091186734695943</v>
      </c>
      <c r="BN19" s="40" t="n">
        <f aca="false">(SUM(H74:H77)+SUM(J74:J77))/AVERAGE(AG74:AG77)</f>
        <v>0.00969084711384849</v>
      </c>
      <c r="BO19" s="69" t="n">
        <f aca="false">AL19-BN19</f>
        <v>-0.0574549097869641</v>
      </c>
      <c r="BP19" s="32" t="n">
        <f aca="false">BM19+BN19</f>
        <v>0.100877581809792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97787429.5558068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730280.338931318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19124450.2470086</v>
      </c>
      <c r="S20" s="67"/>
      <c r="T20" s="9" t="n">
        <f aca="false">'Central SIPA income'!J15</f>
        <v>73123993.0680518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-0.0466190691008133</v>
      </c>
      <c r="AM20" s="9" t="n">
        <v>8873587.4679367</v>
      </c>
      <c r="AN20" s="69" t="n">
        <f aca="false">AM20/AVERAGE(AG78:AG81)</f>
        <v>0.00132470800603878</v>
      </c>
      <c r="AO20" s="69" t="n">
        <f aca="false">'GDP evolution by scenario'!G77</f>
        <v>0.021775653498423</v>
      </c>
      <c r="AP20" s="69"/>
      <c r="AQ20" s="9" t="n">
        <f aca="false">AQ19*(1+AO20)</f>
        <v>552747226.00178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365970497.224709</v>
      </c>
      <c r="AS20" s="70" t="n">
        <f aca="false">AQ20/AG81</f>
        <v>0.0815067470726179</v>
      </c>
      <c r="AT20" s="70" t="n">
        <f aca="false">AR20/AG81</f>
        <v>0.0539651098190016</v>
      </c>
      <c r="AU20" s="7"/>
      <c r="AV20" s="7"/>
      <c r="AW20" s="71" t="n">
        <f aca="false">workers_and_wage_central!C8</f>
        <v>11235296</v>
      </c>
      <c r="AX20" s="7"/>
      <c r="AY20" s="40" t="n">
        <f aca="false">(AW20-AW19)/AW19</f>
        <v>0.00962783052286471</v>
      </c>
      <c r="AZ20" s="39" t="n">
        <f aca="false">workers_and_wage_central!B8</f>
        <v>6554.01964535573</v>
      </c>
      <c r="BA20" s="40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0.0623784083829453</v>
      </c>
      <c r="BL20" s="40" t="n">
        <f aca="false">SUM(P78:P81)/AVERAGE(AG78:AG81)</f>
        <v>0.0182918042613053</v>
      </c>
      <c r="BM20" s="40" t="n">
        <f aca="false">SUM(D78:D81)/AVERAGE(AG78:AG81)</f>
        <v>0.0907056732224532</v>
      </c>
      <c r="BN20" s="40" t="n">
        <f aca="false">(SUM(H78:H81)+SUM(J78:J81))/AVERAGE(AG78:AG81)</f>
        <v>0.0102724284750403</v>
      </c>
      <c r="BO20" s="69" t="n">
        <f aca="false">AL20-BN20</f>
        <v>-0.0568914975758536</v>
      </c>
      <c r="BP20" s="32" t="n">
        <f aca="false">BM20+BN20</f>
        <v>0.100978101697493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800602.401472312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22458949.1850295</v>
      </c>
      <c r="S21" s="67"/>
      <c r="T21" s="9" t="n">
        <f aca="false">'Central SIPA income'!J16</f>
        <v>85873738.7642665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-0.00883446125845967</v>
      </c>
      <c r="AK21" s="68" t="n">
        <f aca="false">AK20+1</f>
        <v>2032</v>
      </c>
      <c r="AL21" s="69" t="n">
        <f aca="false">SUM(AB82:AB85)/AVERAGE(AG82:AG85)</f>
        <v>-0.0443464874463922</v>
      </c>
      <c r="AM21" s="9" t="n">
        <v>8126011.66426731</v>
      </c>
      <c r="AN21" s="69" t="n">
        <f aca="false">AM21/AVERAGE(AG82:AG85)</f>
        <v>0.00118926760848158</v>
      </c>
      <c r="AO21" s="69" t="n">
        <f aca="false">'GDP evolution by scenario'!G81</f>
        <v>0.0200436990595969</v>
      </c>
      <c r="AP21" s="69"/>
      <c r="AQ21" s="9" t="n">
        <f aca="false">AQ20*(1+AO21)</f>
        <v>563826325.055786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365105504.366617</v>
      </c>
      <c r="AS21" s="70" t="n">
        <f aca="false">AQ21/AG85</f>
        <v>0.0821508325830551</v>
      </c>
      <c r="AT21" s="70" t="n">
        <f aca="false">AR21/AG85</f>
        <v>0.0531967377745376</v>
      </c>
      <c r="AU21" s="7"/>
      <c r="AV21" s="7"/>
      <c r="AW21" s="71" t="n">
        <f aca="false">workers_and_wage_central!C9</f>
        <v>11156745</v>
      </c>
      <c r="AX21" s="7"/>
      <c r="AY21" s="40" t="n">
        <f aca="false">(AW21-AW20)/AW20</f>
        <v>-0.00699144909043785</v>
      </c>
      <c r="AZ21" s="39" t="n">
        <f aca="false">workers_and_wage_central!B9</f>
        <v>6660.1842529205</v>
      </c>
      <c r="BA21" s="40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0.0626968172809243</v>
      </c>
      <c r="BL21" s="40" t="n">
        <f aca="false">SUM(P82:P85)/AVERAGE(AG82:AG85)</f>
        <v>0.0178092044345841</v>
      </c>
      <c r="BM21" s="40" t="n">
        <f aca="false">SUM(D82:D85)/AVERAGE(AG82:AG85)</f>
        <v>0.0892341002927325</v>
      </c>
      <c r="BN21" s="40" t="n">
        <f aca="false">(SUM(H82:H85)+SUM(J82:J85))/AVERAGE(AG82:AG85)</f>
        <v>0.0113319504708299</v>
      </c>
      <c r="BO21" s="69" t="n">
        <f aca="false">AL21-BN21</f>
        <v>-0.0556784379172221</v>
      </c>
      <c r="BP21" s="32" t="n">
        <f aca="false">BM21+BN21</f>
        <v>0.100566050763562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765085.873759933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19424356.1338637</v>
      </c>
      <c r="S22" s="8"/>
      <c r="T22" s="6" t="n">
        <f aca="false">'Central SIPA income'!J17</f>
        <v>74270709.2197953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-0.0428668182936063</v>
      </c>
      <c r="AM22" s="6" t="n">
        <v>7406781.38079157</v>
      </c>
      <c r="AN22" s="63" t="n">
        <f aca="false">AM22/AVERAGE(AG86:AG89)</f>
        <v>0.00107058122838087</v>
      </c>
      <c r="AO22" s="63" t="n">
        <f aca="false">'GDP evolution by scenario'!G85</f>
        <v>0.0125396785263627</v>
      </c>
      <c r="AP22" s="63"/>
      <c r="AQ22" s="6" t="n">
        <f aca="false">AQ21*(1+AO22)</f>
        <v>570896525.916687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362234555.036301</v>
      </c>
      <c r="AS22" s="64" t="n">
        <f aca="false">AQ22/AG89</f>
        <v>0.0817849149153027</v>
      </c>
      <c r="AT22" s="64" t="n">
        <f aca="false">AR22/AG89</f>
        <v>0.0518926301319791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0.0628732302177537</v>
      </c>
      <c r="BL22" s="61" t="n">
        <f aca="false">SUM(P86:P89)/AVERAGE(AG86:AG89)</f>
        <v>0.0174929695873849</v>
      </c>
      <c r="BM22" s="61" t="n">
        <f aca="false">SUM(D86:D89)/AVERAGE(AG86:AG89)</f>
        <v>0.0882470789239751</v>
      </c>
      <c r="BN22" s="61" t="n">
        <f aca="false">(SUM(H86:H89)+SUM(J86:J89))/AVERAGE(AG86:AG89)</f>
        <v>0.0124381358353405</v>
      </c>
      <c r="BO22" s="63" t="n">
        <f aca="false">AL22-BN22</f>
        <v>-0.0553049541289468</v>
      </c>
      <c r="BP22" s="32" t="n">
        <f aca="false">BM22+BN22</f>
        <v>0.100685214759316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108864344.754538</v>
      </c>
      <c r="E23" s="9"/>
      <c r="F23" s="67" t="n">
        <f aca="false">'Central pensions'!I23</f>
        <v>19787383.310882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818579.510877658</v>
      </c>
      <c r="O23" s="9"/>
      <c r="P23" s="9" t="n">
        <f aca="false">'Central pensions'!X23</f>
        <v>24945174.139856</v>
      </c>
      <c r="Q23" s="67"/>
      <c r="R23" s="67" t="n">
        <f aca="false">'Central SIPA income'!G18</f>
        <v>23247350.7851997</v>
      </c>
      <c r="S23" s="67"/>
      <c r="T23" s="9" t="n">
        <f aca="false">'Central SIPA income'!J18</f>
        <v>88888260.6146242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-0.0085412328869069</v>
      </c>
      <c r="AK23" s="68" t="n">
        <f aca="false">AK22+1</f>
        <v>2034</v>
      </c>
      <c r="AL23" s="69" t="n">
        <f aca="false">SUM(AB90:AB93)/AVERAGE(AG90:AG93)</f>
        <v>-0.0413368196204343</v>
      </c>
      <c r="AM23" s="9" t="n">
        <v>6738583.40306814</v>
      </c>
      <c r="AN23" s="69" t="n">
        <f aca="false">AM23/AVERAGE(AG90:AG93)</f>
        <v>0.000953650946586983</v>
      </c>
      <c r="AO23" s="69" t="n">
        <f aca="false">'GDP evolution by scenario'!G89</f>
        <v>0.0213374618884359</v>
      </c>
      <c r="AP23" s="69"/>
      <c r="AQ23" s="9" t="n">
        <f aca="false">AQ22*(1+AO23)</f>
        <v>583078008.780674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363159487.741669</v>
      </c>
      <c r="AS23" s="70" t="n">
        <f aca="false">AQ23/AG93</f>
        <v>0.0818361078483138</v>
      </c>
      <c r="AT23" s="70" t="n">
        <f aca="false">AR23/AG93</f>
        <v>0.0509701250217184</v>
      </c>
      <c r="AU23" s="7"/>
      <c r="AV23" s="7"/>
      <c r="AW23" s="71" t="n">
        <f aca="false">workers_and_wage_central!C11</f>
        <v>11247506</v>
      </c>
      <c r="AX23" s="7"/>
      <c r="AY23" s="40" t="n">
        <f aca="false">(AW23-AW22)/AW22</f>
        <v>0.017215831785918</v>
      </c>
      <c r="AZ23" s="39" t="n">
        <f aca="false">workers_and_wage_central!B11</f>
        <v>6741.66175252587</v>
      </c>
      <c r="BA23" s="40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0.0631395460196218</v>
      </c>
      <c r="BL23" s="40" t="n">
        <f aca="false">SUM(P90:P93)/AVERAGE(AG90:AG93)</f>
        <v>0.0171764947818294</v>
      </c>
      <c r="BM23" s="40" t="n">
        <f aca="false">SUM(D90:D93)/AVERAGE(AG90:AG93)</f>
        <v>0.0872998708582267</v>
      </c>
      <c r="BN23" s="40" t="n">
        <f aca="false">(SUM(H90:H93)+SUM(J90:J93))/AVERAGE(AG90:AG93)</f>
        <v>0.0132421952724629</v>
      </c>
      <c r="BO23" s="69" t="n">
        <f aca="false">AL23-BN23</f>
        <v>-0.0545790148928972</v>
      </c>
      <c r="BP23" s="32" t="n">
        <f aca="false">BM23+BN23</f>
        <v>0.10054206613069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104310962.345675</v>
      </c>
      <c r="E24" s="9"/>
      <c r="F24" s="67" t="n">
        <f aca="false">'Central pensions'!I24</f>
        <v>18959752.158659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785544.065131642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20580119.0171851</v>
      </c>
      <c r="S24" s="67"/>
      <c r="T24" s="9" t="n">
        <f aca="false">'Central SIPA income'!J19</f>
        <v>78689868.7761087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-0.00912366516221406</v>
      </c>
      <c r="AK24" s="68" t="n">
        <f aca="false">AK23+1</f>
        <v>2035</v>
      </c>
      <c r="AL24" s="69" t="n">
        <f aca="false">SUM(AB94:AB97)/AVERAGE(AG94:AG97)</f>
        <v>-0.0390908143170737</v>
      </c>
      <c r="AM24" s="9" t="n">
        <v>6098422.29766839</v>
      </c>
      <c r="AN24" s="69" t="n">
        <f aca="false">AM24/AVERAGE(AG94:AG97)</f>
        <v>0.000841899577254358</v>
      </c>
      <c r="AO24" s="69" t="n">
        <f aca="false">'GDP evolution by scenario'!G93</f>
        <v>0.0251278668509785</v>
      </c>
      <c r="AP24" s="69"/>
      <c r="AQ24" s="9" t="n">
        <f aca="false">AQ23*(1+AO24)</f>
        <v>597729515.349049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366116568.25444</v>
      </c>
      <c r="AS24" s="70" t="n">
        <f aca="false">AQ24/AG97</f>
        <v>0.081892832465293</v>
      </c>
      <c r="AT24" s="70" t="n">
        <f aca="false">AR24/AG97</f>
        <v>0.0501603518262277</v>
      </c>
      <c r="AU24" s="7"/>
      <c r="AV24" s="7"/>
      <c r="AW24" s="71" t="n">
        <f aca="false">workers_and_wage_central!C12</f>
        <v>11410134</v>
      </c>
      <c r="AX24" s="7"/>
      <c r="AY24" s="40" t="n">
        <f aca="false">(AW24-AW23)/AW23</f>
        <v>0.0144590276279915</v>
      </c>
      <c r="AZ24" s="39" t="n">
        <f aca="false">workers_and_wage_central!B12</f>
        <v>6886.42921069284</v>
      </c>
      <c r="BA24" s="40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0.0634289836597774</v>
      </c>
      <c r="BL24" s="40" t="n">
        <f aca="false">SUM(P94:P97)/AVERAGE(AG94:AG97)</f>
        <v>0.0167310062778331</v>
      </c>
      <c r="BM24" s="40" t="n">
        <f aca="false">SUM(D94:D97)/AVERAGE(AG94:AG97)</f>
        <v>0.085788791699018</v>
      </c>
      <c r="BN24" s="40" t="n">
        <f aca="false">(SUM(H94:H97)+SUM(J94:J97))/AVERAGE(AG94:AG97)</f>
        <v>0.0140615841506895</v>
      </c>
      <c r="BO24" s="69" t="n">
        <f aca="false">AL24-BN24</f>
        <v>-0.0531523984677633</v>
      </c>
      <c r="BP24" s="32" t="n">
        <f aca="false">BM24+BN24</f>
        <v>0.0998503758497075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113373996.039969</v>
      </c>
      <c r="E25" s="9"/>
      <c r="F25" s="67" t="n">
        <f aca="false">'Central pensions'!I25</f>
        <v>20607065.8137661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856510.300309789</v>
      </c>
      <c r="O25" s="9"/>
      <c r="P25" s="9" t="n">
        <f aca="false">'Central pensions'!X25</f>
        <v>25533186.7687566</v>
      </c>
      <c r="Q25" s="67"/>
      <c r="R25" s="67" t="n">
        <f aca="false">'Central SIPA income'!G20</f>
        <v>24342194.7243126</v>
      </c>
      <c r="S25" s="67"/>
      <c r="T25" s="9" t="n">
        <f aca="false">'Central SIPA income'!J20</f>
        <v>93074491.3078076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-0.0363851638990003</v>
      </c>
      <c r="AM25" s="9" t="n">
        <v>5493111.4769607</v>
      </c>
      <c r="AN25" s="69" t="n">
        <f aca="false">AM25/AVERAGE(AG98:AG101)</f>
        <v>0.000742634076725351</v>
      </c>
      <c r="AO25" s="69" t="n">
        <f aca="false">'GDP evolution by scenario'!G97</f>
        <v>0.0211424623707468</v>
      </c>
      <c r="AP25" s="69"/>
      <c r="AQ25" s="9" t="n">
        <f aca="false">AQ24*(1+AO25)</f>
        <v>610366989.135201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368311033.752428</v>
      </c>
      <c r="AS25" s="70" t="n">
        <f aca="false">AQ25/AG101</f>
        <v>0.081918903259011</v>
      </c>
      <c r="AT25" s="70" t="n">
        <f aca="false">AR25/AG101</f>
        <v>0.0494319589366067</v>
      </c>
      <c r="AU25" s="7"/>
      <c r="AV25" s="7"/>
      <c r="AW25" s="71" t="n">
        <f aca="false">workers_and_wage_central!C13</f>
        <v>11521898</v>
      </c>
      <c r="AX25" s="7"/>
      <c r="AY25" s="40" t="n">
        <f aca="false">(AW25-AW24)/AW24</f>
        <v>0.0097951522742853</v>
      </c>
      <c r="AZ25" s="39" t="n">
        <f aca="false">workers_and_wage_central!B13</f>
        <v>6890.54533395775</v>
      </c>
      <c r="BA25" s="40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0.0639555375193357</v>
      </c>
      <c r="BL25" s="40" t="n">
        <f aca="false">SUM(P98:P101)/AVERAGE(AG98:AG101)</f>
        <v>0.0160527390712359</v>
      </c>
      <c r="BM25" s="40" t="n">
        <f aca="false">SUM(D98:D101)/AVERAGE(AG98:AG101)</f>
        <v>0.0842879623471</v>
      </c>
      <c r="BN25" s="40" t="n">
        <f aca="false">(SUM(H98:H101)+SUM(J98:J101))/AVERAGE(AG98:AG101)</f>
        <v>0.0150486418137579</v>
      </c>
      <c r="BO25" s="69" t="n">
        <f aca="false">AL25-BN25</f>
        <v>-0.0514338057127582</v>
      </c>
      <c r="BP25" s="32" t="n">
        <f aca="false">BM25+BN25</f>
        <v>0.099336604160858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6" t="n">
        <f aca="false">'Central pensions'!Q26</f>
        <v>105508838.342917</v>
      </c>
      <c r="E26" s="6"/>
      <c r="F26" s="8" t="n">
        <f aca="false">'Central pensions'!I26</f>
        <v>19177480.3006855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797289.861036606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19334664.0730578</v>
      </c>
      <c r="S26" s="8"/>
      <c r="T26" s="6" t="n">
        <f aca="false">'Central SIPA income'!J21</f>
        <v>73927763.8515407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-0.035073050131718</v>
      </c>
      <c r="AM26" s="6" t="n">
        <v>4920541.96276278</v>
      </c>
      <c r="AN26" s="63" t="n">
        <f aca="false">AM26/AVERAGE(AG102:AG105)</f>
        <v>0.000654846196381096</v>
      </c>
      <c r="AO26" s="63" t="n">
        <f aca="false">'GDP evolution by scenario'!G101</f>
        <v>0.0158511846849645</v>
      </c>
      <c r="AP26" s="63"/>
      <c r="AQ26" s="6" t="n">
        <f aca="false">AQ25*(1+AO26)</f>
        <v>620042029.005589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369193011.157952</v>
      </c>
      <c r="AS26" s="64" t="n">
        <f aca="false">AQ26/AG105</f>
        <v>0.0816323513934467</v>
      </c>
      <c r="AT26" s="64" t="n">
        <f aca="false">AR26/AG105</f>
        <v>0.0486065334428789</v>
      </c>
      <c r="AU26" s="61" t="n">
        <f aca="false">AVERAGE(AH26:AH29)</f>
        <v>-0.0157471676160662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0.0136291192490751</v>
      </c>
      <c r="BJ26" s="5" t="n">
        <f aca="false">BJ25+1</f>
        <v>2037</v>
      </c>
      <c r="BK26" s="61" t="n">
        <f aca="false">SUM(T102:T105)/AVERAGE(AG102:AG105)</f>
        <v>0.063893349670749</v>
      </c>
      <c r="BL26" s="61" t="n">
        <f aca="false">SUM(P102:P105)/AVERAGE(AG102:AG105)</f>
        <v>0.015629042744194</v>
      </c>
      <c r="BM26" s="61" t="n">
        <f aca="false">SUM(D102:D105)/AVERAGE(AG102:AG105)</f>
        <v>0.083337357058273</v>
      </c>
      <c r="BN26" s="61" t="n">
        <f aca="false">(SUM(H102:H105)+SUM(J102:J105))/AVERAGE(AG102:AG105)</f>
        <v>0.0158864155913367</v>
      </c>
      <c r="BO26" s="63" t="n">
        <f aca="false">AL26-BN26</f>
        <v>-0.0509594657230547</v>
      </c>
      <c r="BP26" s="32" t="n">
        <f aca="false">BM26+BN26</f>
        <v>0.0992237726496097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9" t="n">
        <f aca="false">'Central pensions'!Q27</f>
        <v>106211690.286711</v>
      </c>
      <c r="E27" s="9"/>
      <c r="F27" s="67" t="n">
        <f aca="false">'Central pensions'!I27</f>
        <v>19305231.9612867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790986.917545874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22041038.7281914</v>
      </c>
      <c r="S27" s="67"/>
      <c r="T27" s="9" t="n">
        <f aca="false">'Central SIPA income'!J22</f>
        <v>84275821.9115361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-0.00886984486569711</v>
      </c>
      <c r="AK27" s="68" t="n">
        <f aca="false">AK26+1</f>
        <v>2038</v>
      </c>
      <c r="AL27" s="69" t="n">
        <f aca="false">SUM(AB106:AB109)/AVERAGE(AG106:AG109)</f>
        <v>-0.0338098699240826</v>
      </c>
      <c r="AM27" s="9" t="n">
        <v>4379286.21321994</v>
      </c>
      <c r="AN27" s="69" t="n">
        <f aca="false">AM27/AVERAGE(AG106:AG109)</f>
        <v>0.000572216902641773</v>
      </c>
      <c r="AO27" s="69" t="n">
        <f aca="false">'GDP evolution by scenario'!G105</f>
        <v>0.0185187236516382</v>
      </c>
      <c r="AP27" s="69"/>
      <c r="AQ27" s="9" t="n">
        <f aca="false">AQ26*(1+AO27)</f>
        <v>631524415.993144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371613661.160432</v>
      </c>
      <c r="AS27" s="70" t="n">
        <f aca="false">AQ27/AG109</f>
        <v>0.0823171286337097</v>
      </c>
      <c r="AT27" s="70" t="n">
        <f aca="false">AR27/AG109</f>
        <v>0.0484386173726642</v>
      </c>
      <c r="AU27" s="7"/>
      <c r="AV27" s="7"/>
      <c r="AW27" s="71" t="n">
        <f aca="false">workers_and_wage_central!C15</f>
        <v>11421402</v>
      </c>
      <c r="AX27" s="7"/>
      <c r="AY27" s="40" t="n">
        <f aca="false">(AW27-AW26)/AW26</f>
        <v>-0.0053104848742582</v>
      </c>
      <c r="AZ27" s="39" t="n">
        <f aca="false">workers_and_wage_central!B15</f>
        <v>6723.17180647536</v>
      </c>
      <c r="BA27" s="40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0.0131139818424882</v>
      </c>
      <c r="BJ27" s="7" t="n">
        <f aca="false">BJ26+1</f>
        <v>2038</v>
      </c>
      <c r="BK27" s="40" t="n">
        <f aca="false">SUM(T106:T109)/AVERAGE(AG106:AG109)</f>
        <v>0.0641434660476451</v>
      </c>
      <c r="BL27" s="40" t="n">
        <f aca="false">SUM(P106:P109)/AVERAGE(AG106:AG109)</f>
        <v>0.0154542026089868</v>
      </c>
      <c r="BM27" s="40" t="n">
        <f aca="false">SUM(D106:D109)/AVERAGE(AG106:AG109)</f>
        <v>0.0824991333627409</v>
      </c>
      <c r="BN27" s="40" t="n">
        <f aca="false">(SUM(H106:H109)+SUM(J106:J109))/AVERAGE(AG106:AG109)</f>
        <v>0.0164394926606717</v>
      </c>
      <c r="BO27" s="69" t="n">
        <f aca="false">AL27-BN27</f>
        <v>-0.0502493625847543</v>
      </c>
      <c r="BP27" s="32" t="n">
        <f aca="false">BM27+BN27</f>
        <v>0.0989386260234127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9" t="n">
        <f aca="false">'Central pensions'!Q28</f>
        <v>99388176.5088936</v>
      </c>
      <c r="E28" s="9"/>
      <c r="F28" s="67" t="n">
        <f aca="false">'Central pensions'!I28</f>
        <v>18064977.5607004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750970.232147779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18066228.260474</v>
      </c>
      <c r="S28" s="67"/>
      <c r="T28" s="9" t="n">
        <f aca="false">'Central SIPA income'!J23</f>
        <v>69077789.5846383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-0.0339829860203706</v>
      </c>
      <c r="AM28" s="9" t="n">
        <v>3887732.69163583</v>
      </c>
      <c r="AN28" s="69" t="n">
        <f aca="false">AM28/AVERAGE(AG110:AG113)</f>
        <v>0.000502215299989324</v>
      </c>
      <c r="AO28" s="69" t="n">
        <f aca="false">'GDP evolution by scenario'!G109</f>
        <v>0.0114951611008478</v>
      </c>
      <c r="AP28" s="69"/>
      <c r="AQ28" s="9" t="n">
        <f aca="false">AQ27*(1+AO28)</f>
        <v>638783890.894104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371977246.672506</v>
      </c>
      <c r="AS28" s="70" t="n">
        <f aca="false">AQ28/AG113</f>
        <v>0.0820477169212569</v>
      </c>
      <c r="AT28" s="70" t="n">
        <f aca="false">AR28/AG113</f>
        <v>0.0477781050386473</v>
      </c>
      <c r="AU28" s="9"/>
      <c r="AW28" s="71" t="n">
        <f aca="false">workers_and_wage_central!C16</f>
        <v>11521980</v>
      </c>
      <c r="AY28" s="40" t="n">
        <f aca="false">(AW28-AW27)/AW27</f>
        <v>0.00880609928623474</v>
      </c>
      <c r="AZ28" s="39" t="n">
        <f aca="false">workers_and_wage_central!B16</f>
        <v>6342.54075613813</v>
      </c>
      <c r="BA28" s="40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0.0177260195049321</v>
      </c>
      <c r="BJ28" s="7" t="n">
        <f aca="false">BJ27+1</f>
        <v>2039</v>
      </c>
      <c r="BK28" s="40" t="n">
        <f aca="false">SUM(T110:T113)/AVERAGE(AG110:AG113)</f>
        <v>0.0643592527529347</v>
      </c>
      <c r="BL28" s="40" t="n">
        <f aca="false">SUM(P110:P113)/AVERAGE(AG110:AG113)</f>
        <v>0.0153480550637707</v>
      </c>
      <c r="BM28" s="40" t="n">
        <f aca="false">SUM(D110:D113)/AVERAGE(AG110:AG113)</f>
        <v>0.0829941837095345</v>
      </c>
      <c r="BN28" s="40" t="n">
        <f aca="false">(SUM(H110:H113)+SUM(J110:J113))/AVERAGE(AG110:AG113)</f>
        <v>0.0174343509920505</v>
      </c>
      <c r="BO28" s="69" t="n">
        <f aca="false">AL28-BN28</f>
        <v>-0.0514173370124211</v>
      </c>
      <c r="BP28" s="32" t="n">
        <f aca="false">BM28+BN28</f>
        <v>0.100428534701585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9" t="n">
        <f aca="false">'Central pensions'!Q29</f>
        <v>91125826.8952763</v>
      </c>
      <c r="E29" s="9"/>
      <c r="F29" s="67" t="n">
        <f aca="false">'Central pensions'!I29</f>
        <v>16563197.7151339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686850.352897843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19758169.3249393</v>
      </c>
      <c r="S29" s="67"/>
      <c r="T29" s="9" t="n">
        <f aca="false">'Central SIPA income'!J24</f>
        <v>75547072.8880299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-0.0322948048987513</v>
      </c>
      <c r="AM29" s="9" t="n">
        <v>3427469.19706586</v>
      </c>
      <c r="AN29" s="69" t="n">
        <f aca="false">AM29/AVERAGE(AG114:AG117)</f>
        <v>0.000434629161173803</v>
      </c>
      <c r="AO29" s="69" t="n">
        <f aca="false">'GDP evolution by scenario'!G113</f>
        <v>0.0187045398003354</v>
      </c>
      <c r="AP29" s="69"/>
      <c r="AQ29" s="9" t="n">
        <f aca="false">AQ28*(1+AO29)</f>
        <v>650732049.605146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375478155.608374</v>
      </c>
      <c r="AS29" s="70" t="n">
        <f aca="false">AQ29/AG117</f>
        <v>0.0819742409784821</v>
      </c>
      <c r="AT29" s="70" t="n">
        <f aca="false">AR29/AG117</f>
        <v>0.0472998630214593</v>
      </c>
      <c r="AW29" s="71" t="n">
        <f aca="false">workers_and_wage_central!C17</f>
        <v>11538154</v>
      </c>
      <c r="AY29" s="40" t="n">
        <f aca="false">(AW29-AW28)/AW28</f>
        <v>0.00140375178571739</v>
      </c>
      <c r="AZ29" s="39" t="n">
        <f aca="false">workers_and_wage_central!B17</f>
        <v>6004.7550431554</v>
      </c>
      <c r="BA29" s="40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0.0135727599197512</v>
      </c>
      <c r="BJ29" s="7" t="n">
        <f aca="false">BJ28+1</f>
        <v>2040</v>
      </c>
      <c r="BK29" s="40" t="n">
        <f aca="false">SUM(T114:T117)/AVERAGE(AG114:AG117)</f>
        <v>0.0646885731797204</v>
      </c>
      <c r="BL29" s="40" t="n">
        <f aca="false">SUM(P114:P117)/AVERAGE(AG114:AG117)</f>
        <v>0.0150261967795762</v>
      </c>
      <c r="BM29" s="40" t="n">
        <f aca="false">SUM(D114:D117)/AVERAGE(AG114:AG117)</f>
        <v>0.0819571812988955</v>
      </c>
      <c r="BN29" s="40" t="n">
        <f aca="false">(SUM(H114:H117)+SUM(J114:J117))/AVERAGE(AG114:AG117)</f>
        <v>0.018390004437574</v>
      </c>
      <c r="BO29" s="69" t="n">
        <f aca="false">AL29-BN29</f>
        <v>-0.0506848093363253</v>
      </c>
      <c r="BP29" s="32" t="n">
        <f aca="false">BM29+BN29</f>
        <v>0.10034718573647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90613526.7491123</v>
      </c>
      <c r="E30" s="6"/>
      <c r="F30" s="8" t="n">
        <f aca="false">'Central pensions'!I30</f>
        <v>16470081.0993565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683471.593930826</v>
      </c>
      <c r="O30" s="6"/>
      <c r="P30" s="6" t="n">
        <f aca="false">'Central pensions'!X30</f>
        <v>22308447.4919886</v>
      </c>
      <c r="Q30" s="8"/>
      <c r="R30" s="8" t="n">
        <f aca="false">'Central SIPA income'!G25</f>
        <v>15760588.8300529</v>
      </c>
      <c r="S30" s="8"/>
      <c r="T30" s="6" t="n">
        <f aca="false">'Central SIPA income'!J25</f>
        <v>60261977.3887342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-0.35337698477736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0.0152371227936675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91487854.0194997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18703119.7272112</v>
      </c>
      <c r="S31" s="67"/>
      <c r="T31" s="9" t="n">
        <f aca="false">'Central SIPA income'!J26</f>
        <v>71512999.3081739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375478155.608375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40" t="n">
        <f aca="false">(AW31-AW30)/AW30</f>
        <v>0.00305701556694148</v>
      </c>
      <c r="AZ31" s="39" t="n">
        <f aca="false">workers_and_wage_central!B19</f>
        <v>5961.57826280046</v>
      </c>
      <c r="BA31" s="40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0.0130803191744632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9" t="n">
        <f aca="false">'Central pensions'!Q32</f>
        <v>93551779.3424859</v>
      </c>
      <c r="E32" s="9"/>
      <c r="F32" s="67" t="n">
        <f aca="false">'Central pensions'!I32</f>
        <v>17004143.2889593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708198.933659263</v>
      </c>
      <c r="O32" s="9"/>
      <c r="P32" s="9" t="n">
        <f aca="false">'Central pensions'!X32</f>
        <v>20384990.1656612</v>
      </c>
      <c r="Q32" s="67"/>
      <c r="R32" s="67" t="n">
        <f aca="false">'Central SIPA income'!G27</f>
        <v>15783642.2468858</v>
      </c>
      <c r="S32" s="67"/>
      <c r="T32" s="9" t="n">
        <f aca="false">'Central SIPA income'!J27</f>
        <v>60350124.1260734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378934909.887711</v>
      </c>
      <c r="AS32" s="7"/>
      <c r="AT32" s="7"/>
      <c r="AU32" s="9"/>
      <c r="AW32" s="71" t="n">
        <f aca="false">workers_and_wage_central!C20</f>
        <v>11551134</v>
      </c>
      <c r="AY32" s="40" t="n">
        <f aca="false">(AW32-AW31)/AW31</f>
        <v>0.00555201736587601</v>
      </c>
      <c r="AZ32" s="39" t="n">
        <f aca="false">workers_and_wage_central!B20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0.0152702649068626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92326295.8551381</v>
      </c>
      <c r="E33" s="9"/>
      <c r="F33" s="67" t="n">
        <f aca="false">'Central pensions'!I33</f>
        <v>16781397.15881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3280777.27976349</v>
      </c>
      <c r="M33" s="67"/>
      <c r="N33" s="67" t="n">
        <f aca="false">'Central pensions'!L33</f>
        <v>699992.023556802</v>
      </c>
      <c r="O33" s="9"/>
      <c r="P33" s="9" t="n">
        <f aca="false">'Central pensions'!X33</f>
        <v>20875118.4834248</v>
      </c>
      <c r="Q33" s="67"/>
      <c r="R33" s="67" t="n">
        <f aca="false">'Central SIPA income'!G28</f>
        <v>17956919.5548655</v>
      </c>
      <c r="S33" s="67"/>
      <c r="T33" s="9" t="n">
        <f aca="false">'Central SIPA income'!J28</f>
        <v>68659838.274773</v>
      </c>
      <c r="U33" s="9"/>
      <c r="V33" s="67" t="n">
        <f aca="false">'Central SIPA income'!F28</f>
        <v>109843.876246888</v>
      </c>
      <c r="W33" s="67"/>
      <c r="X33" s="67" t="n">
        <f aca="false">'Central SIPA income'!M28</f>
        <v>275896.148263909</v>
      </c>
      <c r="Y33" s="9"/>
      <c r="Z33" s="9" t="n">
        <f aca="false">R33+V33-N33-L33-F33</f>
        <v>-2695403.03101786</v>
      </c>
      <c r="AA33" s="9"/>
      <c r="AB33" s="9" t="n">
        <f aca="false">T33-P33-D33</f>
        <v>-44541576.0637899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-0.00884159454739334</v>
      </c>
      <c r="AK33" s="7" t="s">
        <v>105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11655382</v>
      </c>
      <c r="AY33" s="40" t="n">
        <f aca="false">(AW33-AW32)/AW32</f>
        <v>0.00902491478325851</v>
      </c>
      <c r="AZ33" s="39" t="n">
        <f aca="false">workers_and_wage_central!B21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0.013137992334732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105836492.070185</v>
      </c>
      <c r="E34" s="6"/>
      <c r="F34" s="8" t="n">
        <f aca="false">'Central pensions'!I34</f>
        <v>19237035.2441274</v>
      </c>
      <c r="G34" s="6" t="n">
        <f aca="false">'Central pensions'!K34</f>
        <v>233133.974652747</v>
      </c>
      <c r="H34" s="6" t="n">
        <f aca="false">'Central pensions'!V34</f>
        <v>1282634.3428964</v>
      </c>
      <c r="I34" s="8" t="n">
        <f aca="false">'Central pensions'!M34</f>
        <v>7210.32911297155</v>
      </c>
      <c r="J34" s="6" t="n">
        <f aca="false">'Central pensions'!W34</f>
        <v>39669.1033885484</v>
      </c>
      <c r="K34" s="6"/>
      <c r="L34" s="8" t="n">
        <f aca="false">'Central pensions'!N34</f>
        <v>3813388.74692218</v>
      </c>
      <c r="M34" s="8"/>
      <c r="N34" s="8" t="n">
        <f aca="false">'Central pensions'!L34</f>
        <v>716576.589945611</v>
      </c>
      <c r="O34" s="6"/>
      <c r="P34" s="6" t="n">
        <f aca="false">'Central pensions'!X34</f>
        <v>23730085.3094726</v>
      </c>
      <c r="Q34" s="8"/>
      <c r="R34" s="8" t="n">
        <f aca="false">'Central SIPA income'!G29</f>
        <v>16441204.7223238</v>
      </c>
      <c r="S34" s="8"/>
      <c r="T34" s="6" t="n">
        <f aca="false">'Central SIPA income'!J29</f>
        <v>62864371.2429685</v>
      </c>
      <c r="U34" s="6"/>
      <c r="V34" s="8" t="n">
        <f aca="false">'Central SIPA income'!F29</f>
        <v>111198.450878821</v>
      </c>
      <c r="W34" s="8"/>
      <c r="X34" s="8" t="n">
        <f aca="false">'Central SIPA income'!M29</f>
        <v>279298.449204622</v>
      </c>
      <c r="Y34" s="6"/>
      <c r="Z34" s="6" t="n">
        <f aca="false">R34+V34-N34-L34-F34</f>
        <v>-7214597.40779254</v>
      </c>
      <c r="AA34" s="6"/>
      <c r="AB34" s="6" t="n">
        <f aca="false">T34-P34-D34</f>
        <v>-66702206.1366895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-0.0139145831388283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-0.0114541268257462</v>
      </c>
      <c r="AV34" s="5"/>
      <c r="AW34" s="65" t="n">
        <f aca="false">workers_and_wage_central!C22</f>
        <v>11431158</v>
      </c>
      <c r="AX34" s="5"/>
      <c r="AY34" s="61" t="n">
        <f aca="false">(AW34-AW33)/AW33</f>
        <v>-0.0192378079071111</v>
      </c>
      <c r="AZ34" s="66" t="n">
        <f aca="false">workers_and_wage_central!B22</f>
        <v>5989.32191199784</v>
      </c>
      <c r="BA34" s="61" t="n">
        <f aca="false">(AZ34-AZ33)/AZ33</f>
        <v>0.0547128760098161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0.0154171936795942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97547816.391047</v>
      </c>
      <c r="E35" s="9"/>
      <c r="F35" s="67" t="n">
        <f aca="false">'Central pensions'!I35</f>
        <v>17730470.3245249</v>
      </c>
      <c r="G35" s="9" t="n">
        <f aca="false">'Central pensions'!K35</f>
        <v>271533.765227576</v>
      </c>
      <c r="H35" s="9" t="n">
        <f aca="false">'Central pensions'!V35</f>
        <v>1493898.66086922</v>
      </c>
      <c r="I35" s="67" t="n">
        <f aca="false">'Central pensions'!M35</f>
        <v>8397.95150188386</v>
      </c>
      <c r="J35" s="9" t="n">
        <f aca="false">'Central pensions'!W35</f>
        <v>46203.0513670896</v>
      </c>
      <c r="K35" s="9"/>
      <c r="L35" s="67" t="n">
        <f aca="false">'Central pensions'!N35</f>
        <v>2951559.83632951</v>
      </c>
      <c r="M35" s="67"/>
      <c r="N35" s="67" t="n">
        <f aca="false">'Central pensions'!L35</f>
        <v>731346.776047845</v>
      </c>
      <c r="O35" s="9"/>
      <c r="P35" s="9" t="n">
        <f aca="false">'Central pensions'!X35</f>
        <v>19339312.20147</v>
      </c>
      <c r="Q35" s="67"/>
      <c r="R35" s="67" t="n">
        <f aca="false">'Central SIPA income'!G30</f>
        <v>18636350.9998211</v>
      </c>
      <c r="S35" s="67"/>
      <c r="T35" s="9" t="n">
        <f aca="false">'Central SIPA income'!J30</f>
        <v>71257703.2920388</v>
      </c>
      <c r="U35" s="9"/>
      <c r="V35" s="67" t="n">
        <f aca="false">'Central SIPA income'!F30</f>
        <v>84466.3861183317</v>
      </c>
      <c r="W35" s="67"/>
      <c r="X35" s="67" t="n">
        <f aca="false">'Central SIPA income'!M30</f>
        <v>212155.2095944</v>
      </c>
      <c r="Y35" s="9"/>
      <c r="Z35" s="9" t="n">
        <f aca="false">R35+V35-N35-L35-F35</f>
        <v>-2692559.5509629</v>
      </c>
      <c r="AA35" s="9"/>
      <c r="AB35" s="9" t="n">
        <f aca="false">T35-P35-D35</f>
        <v>-45629425.3004783</v>
      </c>
      <c r="AC35" s="50"/>
      <c r="AD35" s="9"/>
      <c r="AE35" s="75"/>
      <c r="AF35" s="40" t="n">
        <f aca="false">AVERAGE(AG34:AG37)/AVERAGE(AG30:AG33)-1</f>
        <v>-0.108757605416629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-0.0113507458914338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9349335</v>
      </c>
      <c r="AX35" s="7"/>
      <c r="AY35" s="40" t="n">
        <f aca="false">(AW35-AW34)/AW34</f>
        <v>-0.18211829457698</v>
      </c>
      <c r="AZ35" s="39" t="n">
        <f aca="false">workers_and_wage_central!B23</f>
        <v>6459.12524708922</v>
      </c>
      <c r="BA35" s="40" t="n">
        <f aca="false">(AZ35-AZ34)/AZ34</f>
        <v>0.0784401543270308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0.0133098197994468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97129576.4021211</v>
      </c>
      <c r="E36" s="9"/>
      <c r="F36" s="67" t="n">
        <f aca="false">'Central pensions'!I36</f>
        <v>17654450.2557368</v>
      </c>
      <c r="G36" s="9" t="n">
        <f aca="false">'Central pensions'!K36</f>
        <v>281852.808774818</v>
      </c>
      <c r="H36" s="9" t="n">
        <f aca="false">'Central pensions'!V36</f>
        <v>1550670.99385608</v>
      </c>
      <c r="I36" s="67" t="n">
        <f aca="false">'Central pensions'!M36</f>
        <v>8717.09717860265</v>
      </c>
      <c r="J36" s="9" t="n">
        <f aca="false">'Central pensions'!W36</f>
        <v>47958.8967171986</v>
      </c>
      <c r="K36" s="9"/>
      <c r="L36" s="67" t="n">
        <f aca="false">'Central pensions'!N36</f>
        <v>3019629.72800273</v>
      </c>
      <c r="M36" s="67"/>
      <c r="N36" s="67" t="n">
        <f aca="false">'Central pensions'!L36</f>
        <v>730725.604538333</v>
      </c>
      <c r="O36" s="9"/>
      <c r="P36" s="9" t="n">
        <f aca="false">'Central pensions'!X36</f>
        <v>19689109.6905829</v>
      </c>
      <c r="Q36" s="67"/>
      <c r="R36" s="67" t="n">
        <f aca="false">'Central SIPA income'!G31</f>
        <v>16017517.4118704</v>
      </c>
      <c r="S36" s="67"/>
      <c r="T36" s="9" t="n">
        <f aca="false">'Central SIPA income'!J31</f>
        <v>61244366.0897505</v>
      </c>
      <c r="U36" s="9"/>
      <c r="V36" s="67" t="n">
        <f aca="false">'Central SIPA income'!F31</f>
        <v>89883.5971217129</v>
      </c>
      <c r="W36" s="67"/>
      <c r="X36" s="67" t="n">
        <f aca="false">'Central SIPA income'!M31</f>
        <v>225761.681809624</v>
      </c>
      <c r="Y36" s="9"/>
      <c r="Z36" s="9" t="n">
        <f aca="false">R36+V36-N36-L36-F36</f>
        <v>-5297404.57928568</v>
      </c>
      <c r="AA36" s="9"/>
      <c r="AB36" s="9" t="n">
        <f aca="false">T36-P36-D36</f>
        <v>-55574320.0029535</v>
      </c>
      <c r="AC36" s="50"/>
      <c r="AD36" s="9"/>
      <c r="AE36" s="9"/>
      <c r="AF36" s="9"/>
      <c r="AG36" s="9" t="n">
        <f aca="false">AG35*'Central macro hypothesis'!B18/'Central macro hypothesis'!B17</f>
        <v>4512300110.79965</v>
      </c>
      <c r="AH36" s="40" t="n">
        <f aca="false">(AG36-AG35)/AG35</f>
        <v>0.122476814167518</v>
      </c>
      <c r="AI36" s="40"/>
      <c r="AJ36" s="40" t="n">
        <f aca="false">AB36/AG36</f>
        <v>-0.0123161843490735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10001537</v>
      </c>
      <c r="AY36" s="40" t="n">
        <f aca="false">(AW36-AW35)/AW35</f>
        <v>0.0697591860811491</v>
      </c>
      <c r="AZ36" s="39" t="n">
        <f aca="false">workers_and_wage_central!B24</f>
        <v>6159.72634119623</v>
      </c>
      <c r="BA36" s="40" t="n">
        <f aca="false">(AZ36-AZ35)/AZ35</f>
        <v>-0.0463528565308297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0.0152573544280415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95713466.4658449</v>
      </c>
      <c r="E37" s="9"/>
      <c r="F37" s="67" t="n">
        <f aca="false">'Central pensions'!I37</f>
        <v>17397055.5120066</v>
      </c>
      <c r="G37" s="9" t="n">
        <f aca="false">'Central pensions'!K37</f>
        <v>294516.182170652</v>
      </c>
      <c r="H37" s="9" t="n">
        <f aca="false">'Central pensions'!V37</f>
        <v>1620341.13798076</v>
      </c>
      <c r="I37" s="67" t="n">
        <f aca="false">'Central pensions'!M37</f>
        <v>9108.74790218502</v>
      </c>
      <c r="J37" s="9" t="n">
        <f aca="false">'Central pensions'!W37</f>
        <v>50113.6434427035</v>
      </c>
      <c r="K37" s="9"/>
      <c r="L37" s="67" t="n">
        <f aca="false">'Central pensions'!N37</f>
        <v>2973454.59743948</v>
      </c>
      <c r="M37" s="67"/>
      <c r="N37" s="67" t="n">
        <f aca="false">'Central pensions'!L37</f>
        <v>722483.195512667</v>
      </c>
      <c r="O37" s="9"/>
      <c r="P37" s="9" t="n">
        <f aca="false">'Central pensions'!X37</f>
        <v>19404159.4160275</v>
      </c>
      <c r="Q37" s="67"/>
      <c r="R37" s="67" t="n">
        <f aca="false">'Central SIPA income'!G32</f>
        <v>18728941.6103018</v>
      </c>
      <c r="S37" s="67"/>
      <c r="T37" s="9" t="n">
        <f aca="false">'Central SIPA income'!J32</f>
        <v>71611731.5161974</v>
      </c>
      <c r="U37" s="9"/>
      <c r="V37" s="67" t="n">
        <f aca="false">'Central SIPA income'!F32</f>
        <v>93079.7910834957</v>
      </c>
      <c r="W37" s="67"/>
      <c r="X37" s="67" t="n">
        <f aca="false">'Central SIPA income'!M32</f>
        <v>233789.599553333</v>
      </c>
      <c r="Y37" s="9"/>
      <c r="Z37" s="9" t="n">
        <f aca="false">R37+V37-N37-L37-F37</f>
        <v>-2270971.90357351</v>
      </c>
      <c r="AA37" s="9"/>
      <c r="AB37" s="9" t="n">
        <f aca="false">T37-P37-D37</f>
        <v>-43505894.365675</v>
      </c>
      <c r="AC37" s="50"/>
      <c r="AD37" s="9"/>
      <c r="AE37" s="9"/>
      <c r="AF37" s="9"/>
      <c r="AG37" s="9" t="n">
        <f aca="false">AG36*'Central macro hypothesis'!B19/'Central macro hypothesis'!B18</f>
        <v>4699819807.57936</v>
      </c>
      <c r="AH37" s="40" t="n">
        <f aca="false">(AG37-AG36)/AG36</f>
        <v>0.041557452335874</v>
      </c>
      <c r="AI37" s="40" t="n">
        <f aca="false">(AG37-AG33)/AG33</f>
        <v>-0.0670760925721661</v>
      </c>
      <c r="AJ37" s="40" t="n">
        <f aca="false">AB37/AG37</f>
        <v>-0.00925692816892967</v>
      </c>
      <c r="AK37" s="73"/>
      <c r="AW37" s="71" t="n">
        <f aca="false">workers_and_wage_central!C25</f>
        <v>10318732</v>
      </c>
      <c r="AY37" s="40" t="n">
        <f aca="false">(AW37-AW36)/AW36</f>
        <v>0.0317146254620665</v>
      </c>
      <c r="AZ37" s="39" t="n">
        <f aca="false">workers_and_wage_central!B25</f>
        <v>6057.10730944649</v>
      </c>
      <c r="BA37" s="40" t="n">
        <f aca="false">(AZ37-AZ36)/AZ36</f>
        <v>-0.0166596738337908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0.0132477311824112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94281389.1439972</v>
      </c>
      <c r="E38" s="6"/>
      <c r="F38" s="8" t="n">
        <f aca="false">'Central pensions'!I38</f>
        <v>17136758.5069393</v>
      </c>
      <c r="G38" s="6" t="n">
        <f aca="false">'Central pensions'!K38</f>
        <v>317022.743544578</v>
      </c>
      <c r="H38" s="6" t="n">
        <f aca="false">'Central pensions'!V38</f>
        <v>1744165.59815094</v>
      </c>
      <c r="I38" s="8" t="n">
        <f aca="false">'Central pensions'!M38</f>
        <v>9804.82711993536</v>
      </c>
      <c r="J38" s="6" t="n">
        <f aca="false">'Central pensions'!W38</f>
        <v>53943.2659221937</v>
      </c>
      <c r="K38" s="6"/>
      <c r="L38" s="8" t="n">
        <f aca="false">'Central pensions'!N38</f>
        <v>3517564.33942634</v>
      </c>
      <c r="M38" s="8"/>
      <c r="N38" s="8" t="n">
        <f aca="false">'Central pensions'!L38</f>
        <v>714547.86984596</v>
      </c>
      <c r="O38" s="6"/>
      <c r="P38" s="6" t="n">
        <f aca="false">'Central pensions'!X38</f>
        <v>22183889.6332676</v>
      </c>
      <c r="Q38" s="8"/>
      <c r="R38" s="8" t="n">
        <f aca="false">'Central SIPA income'!G33</f>
        <v>16399001.3074385</v>
      </c>
      <c r="S38" s="8"/>
      <c r="T38" s="6" t="n">
        <f aca="false">'Central SIPA income'!J33</f>
        <v>62703002.8283126</v>
      </c>
      <c r="U38" s="6"/>
      <c r="V38" s="8" t="n">
        <f aca="false">'Central SIPA income'!F33</f>
        <v>95502.4467363211</v>
      </c>
      <c r="W38" s="8"/>
      <c r="X38" s="8" t="n">
        <f aca="false">'Central SIPA income'!M33</f>
        <v>239874.612082225</v>
      </c>
      <c r="Y38" s="6"/>
      <c r="Z38" s="6" t="n">
        <f aca="false">R38+V38-N38-L38-F38</f>
        <v>-4874366.96203683</v>
      </c>
      <c r="AA38" s="6"/>
      <c r="AB38" s="6" t="n">
        <f aca="false">T38-P38-D38</f>
        <v>-53762275.9489522</v>
      </c>
      <c r="AC38" s="50"/>
      <c r="AD38" s="6"/>
      <c r="AE38" s="6"/>
      <c r="AF38" s="6"/>
      <c r="AG38" s="6" t="n">
        <f aca="false">AG37*'Central macro hypothesis'!B20/'Central macro hypothesis'!B19</f>
        <v>4793690581.39865</v>
      </c>
      <c r="AH38" s="61" t="n">
        <f aca="false">(AG38-AG37)/AG37</f>
        <v>0.0199732708194264</v>
      </c>
      <c r="AI38" s="61"/>
      <c r="AJ38" s="61" t="n">
        <f aca="false">AB38/AG38</f>
        <v>-0.011215216133801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0.0139790310034765</v>
      </c>
      <c r="AV38" s="5"/>
      <c r="AW38" s="65" t="n">
        <f aca="false">workers_and_wage_central!C26</f>
        <v>10700856</v>
      </c>
      <c r="AX38" s="5"/>
      <c r="AY38" s="61" t="n">
        <f aca="false">(AW38-AW37)/AW37</f>
        <v>0.0370320694441914</v>
      </c>
      <c r="AZ38" s="66" t="n">
        <f aca="false">workers_and_wage_central!B26</f>
        <v>5967.58178694968</v>
      </c>
      <c r="BA38" s="61" t="n">
        <f aca="false">(AZ38-AZ37)/AZ37</f>
        <v>-0.0147802437571459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0.0151492483165287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95415893.7509541</v>
      </c>
      <c r="E39" s="9"/>
      <c r="F39" s="67" t="n">
        <f aca="false">'Central pensions'!I39</f>
        <v>17342968.14864</v>
      </c>
      <c r="G39" s="9" t="n">
        <f aca="false">'Central pensions'!K39</f>
        <v>334861.549241142</v>
      </c>
      <c r="H39" s="9" t="n">
        <f aca="false">'Central pensions'!V39</f>
        <v>1842309.44379484</v>
      </c>
      <c r="I39" s="67" t="n">
        <f aca="false">'Central pensions'!M39</f>
        <v>10356.5427600353</v>
      </c>
      <c r="J39" s="9" t="n">
        <f aca="false">'Central pensions'!W39</f>
        <v>56978.642591593</v>
      </c>
      <c r="K39" s="9"/>
      <c r="L39" s="67" t="n">
        <f aca="false">'Central pensions'!N39</f>
        <v>2961316.49045864</v>
      </c>
      <c r="M39" s="67"/>
      <c r="N39" s="67" t="n">
        <f aca="false">'Central pensions'!L39</f>
        <v>725074.397203166</v>
      </c>
      <c r="O39" s="9"/>
      <c r="P39" s="9" t="n">
        <f aca="false">'Central pensions'!X39</f>
        <v>19355430.7483748</v>
      </c>
      <c r="Q39" s="67"/>
      <c r="R39" s="67" t="n">
        <f aca="false">'Central SIPA income'!G34</f>
        <v>19265375.3936371</v>
      </c>
      <c r="S39" s="67"/>
      <c r="T39" s="9" t="n">
        <f aca="false">'Central SIPA income'!J34</f>
        <v>73662832.5804079</v>
      </c>
      <c r="U39" s="9"/>
      <c r="V39" s="67" t="n">
        <f aca="false">'Central SIPA income'!F34</f>
        <v>96445.738709518</v>
      </c>
      <c r="W39" s="67"/>
      <c r="X39" s="67" t="n">
        <f aca="false">'Central SIPA income'!M34</f>
        <v>242243.889560273</v>
      </c>
      <c r="Y39" s="9"/>
      <c r="Z39" s="9" t="n">
        <f aca="false">R39+V39-N39-L39-F39</f>
        <v>-1667537.90395525</v>
      </c>
      <c r="AA39" s="9"/>
      <c r="AB39" s="9" t="n">
        <f aca="false">T39-P39-D39</f>
        <v>-41108491.918921</v>
      </c>
      <c r="AC39" s="50"/>
      <c r="AD39" s="9"/>
      <c r="AE39" s="9"/>
      <c r="AF39" s="9"/>
      <c r="AG39" s="9" t="n">
        <f aca="false">AG38*'Central macro hypothesis'!B21/'Central macro hypothesis'!B20</f>
        <v>4823939403.12739</v>
      </c>
      <c r="AH39" s="40" t="n">
        <f aca="false">(AG39-AG38)/AG38</f>
        <v>0.00631013229058164</v>
      </c>
      <c r="AI39" s="40"/>
      <c r="AJ39" s="40" t="n">
        <f aca="false">AB39/AG39</f>
        <v>-0.00852176789208217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11006880</v>
      </c>
      <c r="AX39" s="7"/>
      <c r="AY39" s="40" t="n">
        <f aca="false">(AW39-AW38)/AW38</f>
        <v>0.0285980859848969</v>
      </c>
      <c r="AZ39" s="39" t="n">
        <f aca="false">workers_and_wage_central!B27</f>
        <v>5930.71177069949</v>
      </c>
      <c r="BA39" s="40" t="n">
        <f aca="false">(AZ39-AZ38)/AZ38</f>
        <v>-0.00617838474050287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0.0132750016888265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89840724.9462672</v>
      </c>
      <c r="E40" s="9"/>
      <c r="F40" s="67" t="n">
        <f aca="false">'Central pensions'!I40</f>
        <v>16329615.2238606</v>
      </c>
      <c r="G40" s="9" t="n">
        <f aca="false">'Central pensions'!K40</f>
        <v>337624.865516915</v>
      </c>
      <c r="H40" s="9" t="n">
        <f aca="false">'Central pensions'!V40</f>
        <v>1857512.39463403</v>
      </c>
      <c r="I40" s="67" t="n">
        <f aca="false">'Central pensions'!M40</f>
        <v>10442.0061500078</v>
      </c>
      <c r="J40" s="9" t="n">
        <f aca="false">'Central pensions'!W40</f>
        <v>57448.8369474448</v>
      </c>
      <c r="K40" s="9"/>
      <c r="L40" s="67" t="n">
        <f aca="false">'Central pensions'!N40</f>
        <v>2647437.88136597</v>
      </c>
      <c r="M40" s="67"/>
      <c r="N40" s="67" t="n">
        <f aca="false">'Central pensions'!L40</f>
        <v>684810.758483917</v>
      </c>
      <c r="O40" s="9"/>
      <c r="P40" s="9" t="n">
        <f aca="false">'Central pensions'!X40</f>
        <v>17505194.4931375</v>
      </c>
      <c r="Q40" s="67"/>
      <c r="R40" s="67" t="n">
        <f aca="false">'Central SIPA income'!G35</f>
        <v>16899837.927058</v>
      </c>
      <c r="S40" s="67"/>
      <c r="T40" s="9" t="n">
        <f aca="false">'Central SIPA income'!J35</f>
        <v>64617995.051789</v>
      </c>
      <c r="U40" s="9"/>
      <c r="V40" s="67" t="n">
        <f aca="false">'Central SIPA income'!F35</f>
        <v>101198.878319462</v>
      </c>
      <c r="W40" s="67"/>
      <c r="X40" s="67" t="n">
        <f aca="false">'Central SIPA income'!M35</f>
        <v>254182.405892278</v>
      </c>
      <c r="Y40" s="9"/>
      <c r="Z40" s="9" t="n">
        <f aca="false">R40+V40-N40-L40-F40</f>
        <v>-2660827.05833304</v>
      </c>
      <c r="AA40" s="9"/>
      <c r="AB40" s="9" t="n">
        <f aca="false">T40-P40-D40</f>
        <v>-42727924.3876157</v>
      </c>
      <c r="AC40" s="50"/>
      <c r="AD40" s="9"/>
      <c r="AE40" s="9"/>
      <c r="AF40" s="9"/>
      <c r="AG40" s="9" t="n">
        <f aca="false">AG39*'Central macro hypothesis'!B22/'Central macro hypothesis'!B21</f>
        <v>4918407120.77163</v>
      </c>
      <c r="AH40" s="40" t="n">
        <f aca="false">(AG40-AG39)/AG39</f>
        <v>0.019583106202161</v>
      </c>
      <c r="AI40" s="40"/>
      <c r="AJ40" s="40" t="n">
        <f aca="false">AB40/AG40</f>
        <v>-0.00868735005834823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11339919</v>
      </c>
      <c r="AY40" s="40" t="n">
        <f aca="false">(AW40-AW39)/AW39</f>
        <v>0.0302573481313506</v>
      </c>
      <c r="AZ40" s="39" t="n">
        <f aca="false">workers_and_wage_central!B28</f>
        <v>5906.16489444133</v>
      </c>
      <c r="BA40" s="40" t="n">
        <f aca="false">(AZ40-AZ39)/AZ39</f>
        <v>-0.00413894271163844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0.0153927954410792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102879977.917391</v>
      </c>
      <c r="E41" s="9"/>
      <c r="F41" s="67" t="n">
        <f aca="false">'Central pensions'!I41</f>
        <v>18699653.7999337</v>
      </c>
      <c r="G41" s="9" t="n">
        <f aca="false">'Central pensions'!K41</f>
        <v>419517.666965845</v>
      </c>
      <c r="H41" s="9" t="n">
        <f aca="false">'Central pensions'!V41</f>
        <v>2308062.42592333</v>
      </c>
      <c r="I41" s="67" t="n">
        <f aca="false">'Central pensions'!M41</f>
        <v>12974.7732051291</v>
      </c>
      <c r="J41" s="9" t="n">
        <f aca="false">'Central pensions'!W41</f>
        <v>71383.3739976283</v>
      </c>
      <c r="K41" s="9"/>
      <c r="L41" s="67" t="n">
        <f aca="false">'Central pensions'!N41</f>
        <v>3238159.81469506</v>
      </c>
      <c r="M41" s="67"/>
      <c r="N41" s="67" t="n">
        <f aca="false">'Central pensions'!L41</f>
        <v>785541.471428681</v>
      </c>
      <c r="O41" s="9"/>
      <c r="P41" s="9" t="n">
        <f aca="false">'Central pensions'!X41</f>
        <v>21124644.075613</v>
      </c>
      <c r="Q41" s="67"/>
      <c r="R41" s="67" t="n">
        <f aca="false">'Central SIPA income'!G36</f>
        <v>20030951.1171843</v>
      </c>
      <c r="S41" s="67"/>
      <c r="T41" s="9" t="n">
        <f aca="false">'Central SIPA income'!J36</f>
        <v>76590077.7131402</v>
      </c>
      <c r="U41" s="9"/>
      <c r="V41" s="67" t="n">
        <f aca="false">'Central SIPA income'!F36</f>
        <v>95625.8157603469</v>
      </c>
      <c r="W41" s="67"/>
      <c r="X41" s="67" t="n">
        <f aca="false">'Central SIPA income'!M36</f>
        <v>240184.479502301</v>
      </c>
      <c r="Y41" s="9"/>
      <c r="Z41" s="9" t="n">
        <f aca="false">R41+V41-N41-L41-F41</f>
        <v>-2596778.1531128</v>
      </c>
      <c r="AA41" s="9"/>
      <c r="AB41" s="9" t="n">
        <f aca="false">T41-P41-D41</f>
        <v>-47414544.2798637</v>
      </c>
      <c r="AC41" s="50"/>
      <c r="AD41" s="9"/>
      <c r="AE41" s="9"/>
      <c r="AF41" s="9"/>
      <c r="AG41" s="9" t="n">
        <f aca="false">AG40*'Central macro hypothesis'!B23/'Central macro hypothesis'!B22</f>
        <v>4967835217.28166</v>
      </c>
      <c r="AH41" s="40" t="n">
        <f aca="false">(AG41-AG40)/AG40</f>
        <v>0.010049614701737</v>
      </c>
      <c r="AI41" s="40" t="n">
        <f aca="false">(AG41-AG37)/AG37</f>
        <v>0.0570267415933838</v>
      </c>
      <c r="AJ41" s="40" t="n">
        <f aca="false">AB41/AG41</f>
        <v>-0.00954430696793691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11387932</v>
      </c>
      <c r="AY41" s="40" t="n">
        <f aca="false">(AW41-AW40)/AW40</f>
        <v>0.00423398086000438</v>
      </c>
      <c r="AZ41" s="39" t="n">
        <f aca="false">workers_and_wage_central!B29</f>
        <v>5952.97748846647</v>
      </c>
      <c r="BA41" s="40" t="n">
        <f aca="false">(AZ41-AZ40)/AZ40</f>
        <v>0.00792605605529225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0.013412925090888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97532285.2711058</v>
      </c>
      <c r="E42" s="6"/>
      <c r="F42" s="8" t="n">
        <f aca="false">'Central pensions'!I42</f>
        <v>17727647.3596303</v>
      </c>
      <c r="G42" s="6" t="n">
        <f aca="false">'Central pensions'!K42</f>
        <v>402025.436495091</v>
      </c>
      <c r="H42" s="6" t="n">
        <f aca="false">'Central pensions'!V42</f>
        <v>2211825.33491561</v>
      </c>
      <c r="I42" s="8" t="n">
        <f aca="false">'Central pensions'!M42</f>
        <v>12433.7763864461</v>
      </c>
      <c r="J42" s="6" t="n">
        <f aca="false">'Central pensions'!W42</f>
        <v>68406.9691211016</v>
      </c>
      <c r="K42" s="6"/>
      <c r="L42" s="8" t="n">
        <f aca="false">'Central pensions'!N42</f>
        <v>3576511.35195116</v>
      </c>
      <c r="M42" s="8"/>
      <c r="N42" s="8" t="n">
        <f aca="false">'Central pensions'!L42</f>
        <v>746761.189270355</v>
      </c>
      <c r="O42" s="6"/>
      <c r="P42" s="6" t="n">
        <f aca="false">'Central pensions'!X42</f>
        <v>22666994.1404884</v>
      </c>
      <c r="Q42" s="8"/>
      <c r="R42" s="8" t="n">
        <f aca="false">'Central SIPA income'!G37</f>
        <v>17521066.3326148</v>
      </c>
      <c r="S42" s="8"/>
      <c r="T42" s="6" t="n">
        <f aca="false">'Central SIPA income'!J37</f>
        <v>66993315.7033577</v>
      </c>
      <c r="U42" s="6"/>
      <c r="V42" s="8" t="n">
        <f aca="false">'Central SIPA income'!F37</f>
        <v>98493.2634953819</v>
      </c>
      <c r="W42" s="8"/>
      <c r="X42" s="8" t="n">
        <f aca="false">'Central SIPA income'!M37</f>
        <v>247386.681504588</v>
      </c>
      <c r="Y42" s="6"/>
      <c r="Z42" s="6" t="n">
        <f aca="false">R42+V42-N42-L42-F42</f>
        <v>-4431360.30474155</v>
      </c>
      <c r="AA42" s="6"/>
      <c r="AB42" s="6" t="n">
        <f aca="false">T42-P42-D42</f>
        <v>-53205963.7082365</v>
      </c>
      <c r="AC42" s="50"/>
      <c r="AD42" s="6"/>
      <c r="AE42" s="6"/>
      <c r="AF42" s="6"/>
      <c r="AG42" s="6" t="n">
        <f aca="false">AG41*'Central macro hypothesis'!B24/'Central macro hypothesis'!B23</f>
        <v>5033375110.46859</v>
      </c>
      <c r="AH42" s="61" t="n">
        <f aca="false">(AG42-AG41)/AG41</f>
        <v>0.0131928476530249</v>
      </c>
      <c r="AI42" s="61"/>
      <c r="AJ42" s="61" t="n">
        <f aca="false">AB42/AG42</f>
        <v>-0.0105706335292947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0.0156049824339649</v>
      </c>
      <c r="AV42" s="5"/>
      <c r="AW42" s="65" t="n">
        <f aca="false">workers_and_wage_central!C30</f>
        <v>11381710</v>
      </c>
      <c r="AX42" s="5"/>
      <c r="AY42" s="61" t="n">
        <f aca="false">(AW42-AW41)/AW41</f>
        <v>-0.000546367856780318</v>
      </c>
      <c r="AZ42" s="66" t="n">
        <f aca="false">workers_and_wage_central!B30</f>
        <v>6000.22651780088</v>
      </c>
      <c r="BA42" s="61" t="n">
        <f aca="false">(AZ42-AZ41)/AZ41</f>
        <v>0.00793704149326149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0.0154969067400031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109864186.93322</v>
      </c>
      <c r="E43" s="9"/>
      <c r="F43" s="67" t="n">
        <f aca="false">'Central pensions'!I43</f>
        <v>19969116.4622143</v>
      </c>
      <c r="G43" s="9" t="n">
        <f aca="false">'Central pensions'!K43</f>
        <v>478656.699262663</v>
      </c>
      <c r="H43" s="9" t="n">
        <f aca="false">'Central pensions'!V43</f>
        <v>2633427.93278496</v>
      </c>
      <c r="I43" s="67" t="n">
        <f aca="false">'Central pensions'!M43</f>
        <v>14803.8154411133</v>
      </c>
      <c r="J43" s="9" t="n">
        <f aca="false">'Central pensions'!W43</f>
        <v>81446.224725308</v>
      </c>
      <c r="K43" s="9"/>
      <c r="L43" s="67" t="n">
        <f aca="false">'Central pensions'!N43</f>
        <v>3489644.7848621</v>
      </c>
      <c r="M43" s="67"/>
      <c r="N43" s="67" t="n">
        <f aca="false">'Central pensions'!L43</f>
        <v>843054.034330867</v>
      </c>
      <c r="O43" s="9"/>
      <c r="P43" s="9" t="n">
        <f aca="false">'Central pensions'!X43</f>
        <v>22746017.9334575</v>
      </c>
      <c r="Q43" s="67"/>
      <c r="R43" s="67" t="n">
        <f aca="false">'Central SIPA income'!G38</f>
        <v>20404032.418859</v>
      </c>
      <c r="S43" s="67"/>
      <c r="T43" s="9" t="n">
        <f aca="false">'Central SIPA income'!J38</f>
        <v>78016586.4056842</v>
      </c>
      <c r="U43" s="9"/>
      <c r="V43" s="67" t="n">
        <f aca="false">'Central SIPA income'!F38</f>
        <v>97382.954315581</v>
      </c>
      <c r="W43" s="67"/>
      <c r="X43" s="67" t="n">
        <f aca="false">'Central SIPA income'!M38</f>
        <v>244597.904955947</v>
      </c>
      <c r="Y43" s="9"/>
      <c r="Z43" s="9" t="n">
        <f aca="false">R43+V43-N43-L43-F43</f>
        <v>-3800399.90823261</v>
      </c>
      <c r="AA43" s="9"/>
      <c r="AB43" s="9" t="n">
        <f aca="false">T43-P43-D43</f>
        <v>-54593618.460993</v>
      </c>
      <c r="AC43" s="50"/>
      <c r="AD43" s="9"/>
      <c r="AE43" s="9"/>
      <c r="AF43" s="9"/>
      <c r="AG43" s="9" t="n">
        <f aca="false">AG42*'Central macro hypothesis'!B25/'Central macro hypothesis'!B24</f>
        <v>5113375767.31503</v>
      </c>
      <c r="AH43" s="40" t="n">
        <f aca="false">(AG43-AG42)/AG42</f>
        <v>0.0158940383123942</v>
      </c>
      <c r="AI43" s="40"/>
      <c r="AJ43" s="40" t="n">
        <f aca="false">AB43/AG43</f>
        <v>-0.0106766294802659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11442041</v>
      </c>
      <c r="AX43" s="7"/>
      <c r="AY43" s="40" t="n">
        <f aca="false">(AW43-AW42)/AW42</f>
        <v>0.00530069734688373</v>
      </c>
      <c r="AZ43" s="39" t="n">
        <f aca="false">workers_and_wage_central!B31</f>
        <v>5984.72695513788</v>
      </c>
      <c r="BA43" s="40" t="n">
        <f aca="false">(AZ43-AZ42)/AZ42</f>
        <v>-0.00258316292176878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0.0134780865373997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104293068.532363</v>
      </c>
      <c r="E44" s="9"/>
      <c r="F44" s="67" t="n">
        <f aca="false">'Central pensions'!I44</f>
        <v>18956499.7462765</v>
      </c>
      <c r="G44" s="9" t="n">
        <f aca="false">'Central pensions'!K44</f>
        <v>471683.58032484</v>
      </c>
      <c r="H44" s="9" t="n">
        <f aca="false">'Central pensions'!V44</f>
        <v>2595063.88979177</v>
      </c>
      <c r="I44" s="67" t="n">
        <f aca="false">'Central pensions'!M44</f>
        <v>14588.1519688096</v>
      </c>
      <c r="J44" s="9" t="n">
        <f aca="false">'Central pensions'!W44</f>
        <v>80259.7079317048</v>
      </c>
      <c r="K44" s="9"/>
      <c r="L44" s="67" t="n">
        <f aca="false">'Central pensions'!N44</f>
        <v>3150688.07191008</v>
      </c>
      <c r="M44" s="67"/>
      <c r="N44" s="67" t="n">
        <f aca="false">'Central pensions'!L44</f>
        <v>801582.031377472</v>
      </c>
      <c r="O44" s="9"/>
      <c r="P44" s="9" t="n">
        <f aca="false">'Central pensions'!X44</f>
        <v>20759003.2145865</v>
      </c>
      <c r="Q44" s="67"/>
      <c r="R44" s="67" t="n">
        <f aca="false">'Central SIPA income'!G39</f>
        <v>17893048.6020088</v>
      </c>
      <c r="S44" s="67"/>
      <c r="T44" s="9" t="n">
        <f aca="false">'Central SIPA income'!J39</f>
        <v>68415622.1507212</v>
      </c>
      <c r="U44" s="9"/>
      <c r="V44" s="67" t="n">
        <f aca="false">'Central SIPA income'!F39</f>
        <v>101043.493687512</v>
      </c>
      <c r="W44" s="67"/>
      <c r="X44" s="67" t="n">
        <f aca="false">'Central SIPA income'!M39</f>
        <v>253792.124495453</v>
      </c>
      <c r="Y44" s="9"/>
      <c r="Z44" s="9" t="n">
        <f aca="false">R44+V44-N44-L44-F44</f>
        <v>-4914677.75386776</v>
      </c>
      <c r="AA44" s="9"/>
      <c r="AB44" s="9" t="n">
        <f aca="false">T44-P44-D44</f>
        <v>-56636449.5962286</v>
      </c>
      <c r="AC44" s="50"/>
      <c r="AD44" s="9"/>
      <c r="AE44" s="9"/>
      <c r="AF44" s="9"/>
      <c r="AG44" s="9" t="n">
        <f aca="false">AG43*'Central macro hypothesis'!B26/'Central macro hypothesis'!B25</f>
        <v>5164327476.81018</v>
      </c>
      <c r="AH44" s="40" t="n">
        <f aca="false">(AG44-AG43)/AG43</f>
        <v>0.0099643976530803</v>
      </c>
      <c r="AI44" s="40"/>
      <c r="AJ44" s="40" t="n">
        <f aca="false">AB44/AG44</f>
        <v>-0.0109668586762842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11517088</v>
      </c>
      <c r="AY44" s="40" t="n">
        <f aca="false">(AW44-AW43)/AW43</f>
        <v>0.0065588822833269</v>
      </c>
      <c r="AZ44" s="39" t="n">
        <f aca="false">workers_and_wage_central!B32</f>
        <v>6018.03561886543</v>
      </c>
      <c r="BA44" s="40" t="n">
        <f aca="false">(AZ44-AZ43)/AZ43</f>
        <v>0.0055656112596669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0.0156299473248249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113498336.010793</v>
      </c>
      <c r="E45" s="9"/>
      <c r="F45" s="67" t="n">
        <f aca="false">'Central pensions'!I45</f>
        <v>20629666.0753036</v>
      </c>
      <c r="G45" s="9" t="n">
        <f aca="false">'Central pensions'!K45</f>
        <v>533290.798636091</v>
      </c>
      <c r="H45" s="9" t="n">
        <f aca="false">'Central pensions'!V45</f>
        <v>2934008.62787221</v>
      </c>
      <c r="I45" s="67" t="n">
        <f aca="false">'Central pensions'!M45</f>
        <v>16493.5298547244</v>
      </c>
      <c r="J45" s="9" t="n">
        <f aca="false">'Central pensions'!W45</f>
        <v>90742.5348826452</v>
      </c>
      <c r="K45" s="9"/>
      <c r="L45" s="67" t="n">
        <f aca="false">'Central pensions'!N45</f>
        <v>3566740.53725415</v>
      </c>
      <c r="M45" s="67"/>
      <c r="N45" s="67" t="n">
        <f aca="false">'Central pensions'!L45</f>
        <v>873546.697151605</v>
      </c>
      <c r="O45" s="9"/>
      <c r="P45" s="9" t="n">
        <f aca="false">'Central pensions'!X45</f>
        <v>23313829.7931672</v>
      </c>
      <c r="Q45" s="67"/>
      <c r="R45" s="67" t="n">
        <f aca="false">'Central SIPA income'!G40</f>
        <v>20939486.4331875</v>
      </c>
      <c r="S45" s="73" t="n">
        <f aca="false">SUM(T42:T45)/AVERAGE(AG42:AG45)</f>
        <v>0.0569990667719117</v>
      </c>
      <c r="T45" s="9" t="n">
        <f aca="false">'Central SIPA income'!J40</f>
        <v>80063941.2381786</v>
      </c>
      <c r="U45" s="9"/>
      <c r="V45" s="67" t="n">
        <f aca="false">'Central SIPA income'!F40</f>
        <v>101137.455865549</v>
      </c>
      <c r="W45" s="67"/>
      <c r="X45" s="67" t="n">
        <f aca="false">'Central SIPA income'!M40</f>
        <v>254028.130396634</v>
      </c>
      <c r="Y45" s="9"/>
      <c r="Z45" s="9" t="n">
        <f aca="false">R45+V45-N45-L45-F45</f>
        <v>-4029329.42065633</v>
      </c>
      <c r="AA45" s="9"/>
      <c r="AB45" s="9" t="n">
        <f aca="false">T45-P45-D45</f>
        <v>-56748224.5657817</v>
      </c>
      <c r="AC45" s="50"/>
      <c r="AD45" s="9"/>
      <c r="AE45" s="9"/>
      <c r="AF45" s="9"/>
      <c r="AG45" s="9" t="n">
        <f aca="false">AG44*'Central macro hypothesis'!B27/'Central macro hypothesis'!B26</f>
        <v>5285010818.04992</v>
      </c>
      <c r="AH45" s="40" t="n">
        <f aca="false">(AG45-AG44)/AG44</f>
        <v>0.0233686461173603</v>
      </c>
      <c r="AI45" s="40" t="n">
        <f aca="false">(AG45-AG41)/AG41</f>
        <v>0.0638458376527658</v>
      </c>
      <c r="AJ45" s="40" t="n">
        <f aca="false">AB45/AG45</f>
        <v>-0.0107375796416479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11551388</v>
      </c>
      <c r="AY45" s="40" t="n">
        <f aca="false">(AW45-AW44)/AW44</f>
        <v>0.00297818337413068</v>
      </c>
      <c r="AZ45" s="39" t="n">
        <f aca="false">workers_and_wage_central!B33</f>
        <v>6053.65296205687</v>
      </c>
      <c r="BA45" s="40" t="n">
        <f aca="false">(AZ45-AZ44)/AZ44</f>
        <v>0.00591843343030259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0.0136004083416397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108456745.441237</v>
      </c>
      <c r="E46" s="6"/>
      <c r="F46" s="8" t="n">
        <f aca="false">'Central pensions'!I46</f>
        <v>19713297.3108448</v>
      </c>
      <c r="G46" s="6" t="n">
        <f aca="false">'Central pensions'!K46</f>
        <v>530619.676825159</v>
      </c>
      <c r="H46" s="6" t="n">
        <f aca="false">'Central pensions'!V46</f>
        <v>2919312.9037768</v>
      </c>
      <c r="I46" s="8" t="n">
        <f aca="false">'Central pensions'!M46</f>
        <v>16410.9178399533</v>
      </c>
      <c r="J46" s="6" t="n">
        <f aca="false">'Central pensions'!W46</f>
        <v>90288.0279518596</v>
      </c>
      <c r="K46" s="6"/>
      <c r="L46" s="8" t="n">
        <f aca="false">'Central pensions'!N46</f>
        <v>4023471.31609692</v>
      </c>
      <c r="M46" s="8"/>
      <c r="N46" s="8" t="n">
        <f aca="false">'Central pensions'!L46</f>
        <v>836777.332056012</v>
      </c>
      <c r="O46" s="6"/>
      <c r="P46" s="6" t="n">
        <f aca="false">'Central pensions'!X46</f>
        <v>25481513.7777498</v>
      </c>
      <c r="Q46" s="8"/>
      <c r="R46" s="8" t="n">
        <f aca="false">'Central SIPA income'!G41</f>
        <v>18348993.3066884</v>
      </c>
      <c r="S46" s="8"/>
      <c r="T46" s="6" t="n">
        <f aca="false">'Central SIPA income'!J41</f>
        <v>70158966.2465661</v>
      </c>
      <c r="U46" s="6"/>
      <c r="V46" s="8" t="n">
        <f aca="false">'Central SIPA income'!F41</f>
        <v>102181.928784397</v>
      </c>
      <c r="W46" s="8"/>
      <c r="X46" s="8" t="n">
        <f aca="false">'Central SIPA income'!M41</f>
        <v>256651.545238882</v>
      </c>
      <c r="Y46" s="6"/>
      <c r="Z46" s="6" t="n">
        <f aca="false">R46+V46-N46-L46-F46</f>
        <v>-6122370.72352502</v>
      </c>
      <c r="AA46" s="6"/>
      <c r="AB46" s="6" t="n">
        <f aca="false">T46-P46-D46</f>
        <v>-63779292.972421</v>
      </c>
      <c r="AC46" s="50"/>
      <c r="AD46" s="6"/>
      <c r="AE46" s="6"/>
      <c r="AF46" s="6"/>
      <c r="AG46" s="6" t="n">
        <f aca="false">AG45*'Central macro hypothesis'!B28/'Central macro hypothesis'!B27</f>
        <v>5285043865.99202</v>
      </c>
      <c r="AH46" s="61" t="n">
        <f aca="false">(AG46-AG45)/AG45</f>
        <v>6.25314559181269E-006</v>
      </c>
      <c r="AI46" s="61"/>
      <c r="AJ46" s="61" t="n">
        <f aca="false">AB46/AG46</f>
        <v>-0.0120678833685422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0.0075466468903602</v>
      </c>
      <c r="AV46" s="5"/>
      <c r="AW46" s="65" t="n">
        <f aca="false">workers_and_wage_central!C34</f>
        <v>11589406</v>
      </c>
      <c r="AX46" s="5"/>
      <c r="AY46" s="61" t="n">
        <f aca="false">(AW46-AW45)/AW45</f>
        <v>0.00329120621694986</v>
      </c>
      <c r="AZ46" s="66" t="n">
        <f aca="false">workers_and_wage_central!B34</f>
        <v>6089.64066469044</v>
      </c>
      <c r="BA46" s="61" t="n">
        <f aca="false">(AZ46-AZ45)/AZ45</f>
        <v>0.0059447911631428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0.015856160165574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117059086.156318</v>
      </c>
      <c r="E47" s="9"/>
      <c r="F47" s="67" t="n">
        <f aca="false">'Central pensions'!I47</f>
        <v>21276874.5636534</v>
      </c>
      <c r="G47" s="9" t="n">
        <f aca="false">'Central pensions'!K47</f>
        <v>584708.714142143</v>
      </c>
      <c r="H47" s="9" t="n">
        <f aca="false">'Central pensions'!V47</f>
        <v>3216894.82824879</v>
      </c>
      <c r="I47" s="67" t="n">
        <f aca="false">'Central pensions'!M47</f>
        <v>18083.7746641901</v>
      </c>
      <c r="J47" s="9" t="n">
        <f aca="false">'Central pensions'!W47</f>
        <v>99491.5926262521</v>
      </c>
      <c r="K47" s="9"/>
      <c r="L47" s="67" t="n">
        <f aca="false">'Central pensions'!N47</f>
        <v>3687292.32511534</v>
      </c>
      <c r="M47" s="67"/>
      <c r="N47" s="67" t="n">
        <f aca="false">'Central pensions'!L47</f>
        <v>903774.892198823</v>
      </c>
      <c r="O47" s="9"/>
      <c r="P47" s="9" t="n">
        <f aca="false">'Central pensions'!X47</f>
        <v>24105680.2038484</v>
      </c>
      <c r="Q47" s="67"/>
      <c r="R47" s="67" t="n">
        <f aca="false">'Central SIPA income'!G42</f>
        <v>21408567.4305489</v>
      </c>
      <c r="S47" s="67"/>
      <c r="T47" s="9" t="n">
        <f aca="false">'Central SIPA income'!J42</f>
        <v>81857513.0876376</v>
      </c>
      <c r="U47" s="9"/>
      <c r="V47" s="67" t="n">
        <f aca="false">'Central SIPA income'!F42</f>
        <v>103411.012395434</v>
      </c>
      <c r="W47" s="67"/>
      <c r="X47" s="67" t="n">
        <f aca="false">'Central SIPA income'!M42</f>
        <v>259738.648915168</v>
      </c>
      <c r="Y47" s="9"/>
      <c r="Z47" s="9" t="n">
        <f aca="false">R47+V47-N47-L47-F47</f>
        <v>-4355963.33802314</v>
      </c>
      <c r="AA47" s="9"/>
      <c r="AB47" s="9" t="n">
        <f aca="false">T47-P47-D47</f>
        <v>-59307253.2725284</v>
      </c>
      <c r="AC47" s="50"/>
      <c r="AD47" s="9"/>
      <c r="AE47" s="9"/>
      <c r="AF47" s="9"/>
      <c r="AG47" s="9" t="n">
        <f aca="false">AG46*'Central macro hypothesis'!B29/'Central macro hypothesis'!B28</f>
        <v>5317910798.00764</v>
      </c>
      <c r="AH47" s="40" t="n">
        <f aca="false">(AG47-AG46)/AG46</f>
        <v>0.00621885699513491</v>
      </c>
      <c r="AI47" s="40"/>
      <c r="AJ47" s="40" t="n">
        <f aca="false">AB47/AG47</f>
        <v>-0.011152359549684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11654800</v>
      </c>
      <c r="AX47" s="7"/>
      <c r="AY47" s="40" t="n">
        <f aca="false">(AW47-AW46)/AW46</f>
        <v>0.00564256701335685</v>
      </c>
      <c r="AZ47" s="39" t="n">
        <f aca="false">workers_and_wage_central!B35</f>
        <v>6108.79770850541</v>
      </c>
      <c r="BA47" s="40" t="n">
        <f aca="false">(AZ47-AZ46)/AZ46</f>
        <v>0.00314584141656312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0.0136351630873602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112040853.308539</v>
      </c>
      <c r="E48" s="9"/>
      <c r="F48" s="67" t="n">
        <f aca="false">'Central pensions'!I48</f>
        <v>20364751.3416181</v>
      </c>
      <c r="G48" s="9" t="n">
        <f aca="false">'Central pensions'!K48</f>
        <v>589128.304922973</v>
      </c>
      <c r="H48" s="9" t="n">
        <f aca="false">'Central pensions'!V48</f>
        <v>3241210.11273482</v>
      </c>
      <c r="I48" s="67" t="n">
        <f aca="false">'Central pensions'!M48</f>
        <v>18220.4630388548</v>
      </c>
      <c r="J48" s="9" t="n">
        <f aca="false">'Central pensions'!W48</f>
        <v>100243.611734066</v>
      </c>
      <c r="K48" s="9"/>
      <c r="L48" s="67" t="n">
        <f aca="false">'Central pensions'!N48</f>
        <v>3418589.99151657</v>
      </c>
      <c r="M48" s="67"/>
      <c r="N48" s="67" t="n">
        <f aca="false">'Central pensions'!L48</f>
        <v>865650.454864763</v>
      </c>
      <c r="O48" s="9"/>
      <c r="P48" s="9" t="n">
        <f aca="false">'Central pensions'!X48</f>
        <v>22501633.1117628</v>
      </c>
      <c r="Q48" s="67"/>
      <c r="R48" s="67" t="n">
        <f aca="false">'Central SIPA income'!G43</f>
        <v>18840814.4709038</v>
      </c>
      <c r="S48" s="67"/>
      <c r="T48" s="9" t="n">
        <f aca="false">'Central SIPA income'!J43</f>
        <v>72039487.0949203</v>
      </c>
      <c r="U48" s="9"/>
      <c r="V48" s="67" t="n">
        <f aca="false">'Central SIPA income'!F43</f>
        <v>104581.108926674</v>
      </c>
      <c r="W48" s="67"/>
      <c r="X48" s="67" t="n">
        <f aca="false">'Central SIPA income'!M43</f>
        <v>262677.594053452</v>
      </c>
      <c r="Y48" s="9"/>
      <c r="Z48" s="9" t="n">
        <f aca="false">R48+V48-N48-L48-F48</f>
        <v>-5703596.20816901</v>
      </c>
      <c r="AA48" s="9"/>
      <c r="AB48" s="9" t="n">
        <f aca="false">T48-P48-D48</f>
        <v>-62502999.3253811</v>
      </c>
      <c r="AC48" s="50"/>
      <c r="AD48" s="9"/>
      <c r="AE48" s="9"/>
      <c r="AF48" s="9"/>
      <c r="AG48" s="9" t="n">
        <f aca="false">AG47*'Central macro hypothesis'!B30/'Central macro hypothesis'!B29</f>
        <v>5370900575.8826</v>
      </c>
      <c r="AH48" s="40" t="n">
        <f aca="false">(AG48-AG47)/AG47</f>
        <v>0.00996439765308109</v>
      </c>
      <c r="AI48" s="40"/>
      <c r="AJ48" s="40" t="n">
        <f aca="false">AB48/AG48</f>
        <v>-0.0116373405990875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11670671</v>
      </c>
      <c r="AY48" s="40" t="n">
        <f aca="false">(AW48-AW47)/AW47</f>
        <v>0.00136175652949858</v>
      </c>
      <c r="AZ48" s="39" t="n">
        <f aca="false">workers_and_wage_central!B36</f>
        <v>6160.19978895397</v>
      </c>
      <c r="BA48" s="40" t="n">
        <f aca="false">(AZ48-AZ47)/AZ47</f>
        <v>0.00841443486940019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0.0159831664802386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119907392.797998</v>
      </c>
      <c r="E49" s="9"/>
      <c r="F49" s="67" t="n">
        <f aca="false">'Central pensions'!I49</f>
        <v>21794588.0118254</v>
      </c>
      <c r="G49" s="9" t="n">
        <f aca="false">'Central pensions'!K49</f>
        <v>662571.324709247</v>
      </c>
      <c r="H49" s="9" t="n">
        <f aca="false">'Central pensions'!V49</f>
        <v>3645271.93840484</v>
      </c>
      <c r="I49" s="67" t="n">
        <f aca="false">'Central pensions'!M49</f>
        <v>20491.8966404923</v>
      </c>
      <c r="J49" s="9" t="n">
        <f aca="false">'Central pensions'!W49</f>
        <v>112740.369229016</v>
      </c>
      <c r="K49" s="9"/>
      <c r="L49" s="67" t="n">
        <f aca="false">'Central pensions'!N49</f>
        <v>3808491.88582344</v>
      </c>
      <c r="M49" s="67"/>
      <c r="N49" s="67" t="n">
        <f aca="false">'Central pensions'!L49</f>
        <v>927026.2476612</v>
      </c>
      <c r="O49" s="9"/>
      <c r="P49" s="9" t="n">
        <f aca="false">'Central pensions'!X49</f>
        <v>24862507.3980162</v>
      </c>
      <c r="Q49" s="67"/>
      <c r="R49" s="67" t="n">
        <f aca="false">'Central SIPA income'!G44</f>
        <v>22072823.8582463</v>
      </c>
      <c r="S49" s="67"/>
      <c r="T49" s="9" t="n">
        <f aca="false">'Central SIPA income'!J44</f>
        <v>84397355.1111725</v>
      </c>
      <c r="U49" s="9"/>
      <c r="V49" s="67" t="n">
        <f aca="false">'Central SIPA income'!F44</f>
        <v>103045.612603058</v>
      </c>
      <c r="W49" s="67"/>
      <c r="X49" s="67" t="n">
        <f aca="false">'Central SIPA income'!M44</f>
        <v>258820.869984402</v>
      </c>
      <c r="Y49" s="9"/>
      <c r="Z49" s="9" t="n">
        <f aca="false">R49+V49-N49-L49-F49</f>
        <v>-4354236.67446059</v>
      </c>
      <c r="AA49" s="9"/>
      <c r="AB49" s="9" t="n">
        <f aca="false">T49-P49-D49</f>
        <v>-60372545.0848415</v>
      </c>
      <c r="AC49" s="50"/>
      <c r="AD49" s="9"/>
      <c r="AE49" s="9"/>
      <c r="AF49" s="9"/>
      <c r="AG49" s="9" t="n">
        <f aca="false">AG48*'Central macro hypothesis'!B31/'Central macro hypothesis'!B30</f>
        <v>5446077499.66725</v>
      </c>
      <c r="AH49" s="40" t="n">
        <f aca="false">(AG49-AG48)/AG48</f>
        <v>0.013997079767633</v>
      </c>
      <c r="AI49" s="40" t="n">
        <f aca="false">(AG49-AG45)/AG45</f>
        <v>0.0304761309224276</v>
      </c>
      <c r="AJ49" s="40" t="n">
        <f aca="false">AB49/AG49</f>
        <v>-0.0110855097248488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11788395</v>
      </c>
      <c r="AY49" s="40" t="n">
        <f aca="false">(AW49-AW48)/AW48</f>
        <v>0.0100871663677264</v>
      </c>
      <c r="AZ49" s="39" t="n">
        <f aca="false">workers_and_wage_central!B37</f>
        <v>6173.48598151839</v>
      </c>
      <c r="BA49" s="40" t="n">
        <f aca="false">(AZ49-AZ48)/AZ48</f>
        <v>0.00215677949086052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0.0140615380994556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115469189.273397</v>
      </c>
      <c r="E50" s="6"/>
      <c r="F50" s="8" t="n">
        <f aca="false">'Central pensions'!I50</f>
        <v>20987891.9852155</v>
      </c>
      <c r="G50" s="6" t="n">
        <f aca="false">'Central pensions'!K50</f>
        <v>658306.337315646</v>
      </c>
      <c r="H50" s="6" t="n">
        <f aca="false">'Central pensions'!V50</f>
        <v>3621807.23613996</v>
      </c>
      <c r="I50" s="8" t="n">
        <f aca="false">'Central pensions'!M50</f>
        <v>20359.989813886</v>
      </c>
      <c r="J50" s="6" t="n">
        <f aca="false">'Central pensions'!W50</f>
        <v>112014.656787834</v>
      </c>
      <c r="K50" s="6"/>
      <c r="L50" s="8" t="n">
        <f aca="false">'Central pensions'!N50</f>
        <v>4290895.92416866</v>
      </c>
      <c r="M50" s="8"/>
      <c r="N50" s="8" t="n">
        <f aca="false">'Central pensions'!L50</f>
        <v>894737.443544034</v>
      </c>
      <c r="O50" s="6"/>
      <c r="P50" s="6" t="n">
        <f aca="false">'Central pensions'!X50</f>
        <v>27188060.7727267</v>
      </c>
      <c r="Q50" s="8"/>
      <c r="R50" s="8" t="n">
        <f aca="false">'Central SIPA income'!G45</f>
        <v>19374889.6216463</v>
      </c>
      <c r="S50" s="8"/>
      <c r="T50" s="6" t="n">
        <f aca="false">'Central SIPA income'!J45</f>
        <v>74081569.7229855</v>
      </c>
      <c r="U50" s="6"/>
      <c r="V50" s="8" t="n">
        <f aca="false">'Central SIPA income'!F45</f>
        <v>103847.075610266</v>
      </c>
      <c r="W50" s="8"/>
      <c r="X50" s="8" t="n">
        <f aca="false">'Central SIPA income'!M45</f>
        <v>260833.913990313</v>
      </c>
      <c r="Y50" s="6"/>
      <c r="Z50" s="6" t="n">
        <f aca="false">R50+V50-N50-L50-F50</f>
        <v>-6694788.65567159</v>
      </c>
      <c r="AA50" s="6"/>
      <c r="AB50" s="6" t="n">
        <f aca="false">T50-P50-D50</f>
        <v>-68575680.3231386</v>
      </c>
      <c r="AC50" s="50"/>
      <c r="AD50" s="6"/>
      <c r="AE50" s="6"/>
      <c r="AF50" s="6"/>
      <c r="AG50" s="6" t="n">
        <f aca="false">AG49*'Central macro hypothesis'!B32/'Central macro hypothesis'!B31</f>
        <v>5496445620.6317</v>
      </c>
      <c r="AH50" s="61" t="n">
        <f aca="false">(AG50-AG49)/AG49</f>
        <v>0.00924851344247824</v>
      </c>
      <c r="AI50" s="61"/>
      <c r="AJ50" s="61" t="n">
        <f aca="false">AB50/AG50</f>
        <v>-0.0124763683762703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0.00625907527583699</v>
      </c>
      <c r="AV50" s="5"/>
      <c r="AW50" s="65" t="n">
        <f aca="false">workers_and_wage_central!C38</f>
        <v>11789928</v>
      </c>
      <c r="AX50" s="5"/>
      <c r="AY50" s="61" t="n">
        <f aca="false">(AW50-AW49)/AW49</f>
        <v>0.000130043148367526</v>
      </c>
      <c r="AZ50" s="66" t="n">
        <f aca="false">workers_and_wage_central!B38</f>
        <v>6230.26262938039</v>
      </c>
      <c r="BA50" s="61" t="n">
        <f aca="false">(AZ50-AZ49)/AZ49</f>
        <v>0.00919685377629056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0.0162612731232365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123304270.341486</v>
      </c>
      <c r="E51" s="9"/>
      <c r="F51" s="67" t="n">
        <f aca="false">'Central pensions'!I51</f>
        <v>22412010.7149581</v>
      </c>
      <c r="G51" s="9" t="n">
        <f aca="false">'Central pensions'!K51</f>
        <v>716095.259767369</v>
      </c>
      <c r="H51" s="9" t="n">
        <f aca="false">'Central pensions'!V51</f>
        <v>3939744.83698069</v>
      </c>
      <c r="I51" s="67" t="n">
        <f aca="false">'Central pensions'!M51</f>
        <v>22147.2760752795</v>
      </c>
      <c r="J51" s="9" t="n">
        <f aca="false">'Central pensions'!W51</f>
        <v>121847.77846332</v>
      </c>
      <c r="K51" s="9"/>
      <c r="L51" s="67" t="n">
        <f aca="false">'Central pensions'!N51</f>
        <v>3883392.70183053</v>
      </c>
      <c r="M51" s="67"/>
      <c r="N51" s="67" t="n">
        <f aca="false">'Central pensions'!L51</f>
        <v>957808.427538227</v>
      </c>
      <c r="O51" s="9"/>
      <c r="P51" s="9" t="n">
        <f aca="false">'Central pensions'!X51</f>
        <v>25420522.5598126</v>
      </c>
      <c r="Q51" s="67"/>
      <c r="R51" s="67" t="n">
        <f aca="false">'Central SIPA income'!G46</f>
        <v>22607938.4879177</v>
      </c>
      <c r="S51" s="67"/>
      <c r="T51" s="9" t="n">
        <f aca="false">'Central SIPA income'!J46</f>
        <v>86443412.2770157</v>
      </c>
      <c r="U51" s="9"/>
      <c r="V51" s="67" t="n">
        <f aca="false">'Central SIPA income'!F46</f>
        <v>105240.961656043</v>
      </c>
      <c r="W51" s="67"/>
      <c r="X51" s="67" t="n">
        <f aca="false">'Central SIPA income'!M46</f>
        <v>264334.953868807</v>
      </c>
      <c r="Y51" s="9"/>
      <c r="Z51" s="9" t="n">
        <f aca="false">R51+V51-N51-L51-F51</f>
        <v>-4540032.39475311</v>
      </c>
      <c r="AA51" s="9"/>
      <c r="AB51" s="9" t="n">
        <f aca="false">T51-P51-D51</f>
        <v>-62281380.6242827</v>
      </c>
      <c r="AC51" s="50"/>
      <c r="AD51" s="9"/>
      <c r="AE51" s="9"/>
      <c r="AF51" s="9"/>
      <c r="AG51" s="9" t="n">
        <f aca="false">AG50*'Central macro hypothesis'!B33/'Central macro hypothesis'!B32</f>
        <v>5530627229.92793</v>
      </c>
      <c r="AH51" s="40" t="n">
        <f aca="false">(AG51-AG50)/AG50</f>
        <v>0.00621885699513119</v>
      </c>
      <c r="AI51" s="40"/>
      <c r="AJ51" s="40" t="n">
        <f aca="false">AB51/AG51</f>
        <v>-0.0112611785309375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11850584</v>
      </c>
      <c r="AX51" s="7"/>
      <c r="AY51" s="40" t="n">
        <f aca="false">(AW51-AW50)/AW50</f>
        <v>0.00514473031557105</v>
      </c>
      <c r="AZ51" s="39" t="n">
        <f aca="false">workers_and_wage_central!B39</f>
        <v>6250.36354497921</v>
      </c>
      <c r="BA51" s="40" t="n">
        <f aca="false">(AZ51-AZ50)/AZ50</f>
        <v>0.00322633519556964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0.014048767025293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119241787.199316</v>
      </c>
      <c r="E52" s="9"/>
      <c r="F52" s="67" t="n">
        <f aca="false">'Central pensions'!I52</f>
        <v>21673606.3153416</v>
      </c>
      <c r="G52" s="9" t="n">
        <f aca="false">'Central pensions'!K52</f>
        <v>717510.052130586</v>
      </c>
      <c r="H52" s="9" t="n">
        <f aca="false">'Central pensions'!V52</f>
        <v>3947528.60713188</v>
      </c>
      <c r="I52" s="67" t="n">
        <f aca="false">'Central pensions'!M52</f>
        <v>22191.0325401212</v>
      </c>
      <c r="J52" s="9" t="n">
        <f aca="false">'Central pensions'!W52</f>
        <v>122088.513622635</v>
      </c>
      <c r="K52" s="9"/>
      <c r="L52" s="67" t="n">
        <f aca="false">'Central pensions'!N52</f>
        <v>3622801.0334137</v>
      </c>
      <c r="M52" s="67"/>
      <c r="N52" s="67" t="n">
        <f aca="false">'Central pensions'!L52</f>
        <v>928682.716859642</v>
      </c>
      <c r="O52" s="9"/>
      <c r="P52" s="9" t="n">
        <f aca="false">'Central pensions'!X52</f>
        <v>23908070.0869174</v>
      </c>
      <c r="Q52" s="67"/>
      <c r="R52" s="67" t="n">
        <f aca="false">'Central SIPA income'!G47</f>
        <v>19772813.5702335</v>
      </c>
      <c r="S52" s="67"/>
      <c r="T52" s="9" t="n">
        <f aca="false">'Central SIPA income'!J47</f>
        <v>75603066.4291536</v>
      </c>
      <c r="U52" s="9"/>
      <c r="V52" s="67" t="n">
        <f aca="false">'Central SIPA income'!F47</f>
        <v>103648.782638477</v>
      </c>
      <c r="W52" s="67"/>
      <c r="X52" s="67" t="n">
        <f aca="false">'Central SIPA income'!M47</f>
        <v>260335.859214629</v>
      </c>
      <c r="Y52" s="9"/>
      <c r="Z52" s="9" t="n">
        <f aca="false">R52+V52-N52-L52-F52</f>
        <v>-6348627.71274303</v>
      </c>
      <c r="AA52" s="9"/>
      <c r="AB52" s="9" t="n">
        <f aca="false">T52-P52-D52</f>
        <v>-67546790.8570794</v>
      </c>
      <c r="AC52" s="50"/>
      <c r="AD52" s="9"/>
      <c r="AE52" s="9"/>
      <c r="AF52" s="9"/>
      <c r="AG52" s="9" t="n">
        <f aca="false">AG51*'Central macro hypothesis'!B34/'Central macro hypothesis'!B33</f>
        <v>5558882096.03851</v>
      </c>
      <c r="AH52" s="40" t="n">
        <f aca="false">(AG52-AG51)/AG51</f>
        <v>0.00510879958744727</v>
      </c>
      <c r="AI52" s="40"/>
      <c r="AJ52" s="40" t="n">
        <f aca="false">AB52/AG52</f>
        <v>-0.0121511465237257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11828305</v>
      </c>
      <c r="AY52" s="40" t="n">
        <f aca="false">(AW52-AW51)/AW51</f>
        <v>-0.00187999173711608</v>
      </c>
      <c r="AZ52" s="39" t="n">
        <f aca="false">workers_and_wage_central!B40</f>
        <v>6282.53530698257</v>
      </c>
      <c r="BA52" s="40" t="n">
        <f aca="false">(AZ52-AZ51)/AZ51</f>
        <v>0.00514718252335983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0.0162513531430142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126953667.737256</v>
      </c>
      <c r="E53" s="9"/>
      <c r="F53" s="67" t="n">
        <f aca="false">'Central pensions'!I53</f>
        <v>23075331.8903775</v>
      </c>
      <c r="G53" s="9" t="n">
        <f aca="false">'Central pensions'!K53</f>
        <v>845291.980887008</v>
      </c>
      <c r="H53" s="9" t="n">
        <f aca="false">'Central pensions'!V53</f>
        <v>4650547.07738553</v>
      </c>
      <c r="I53" s="67" t="n">
        <f aca="false">'Central pensions'!M53</f>
        <v>26143.0509552683</v>
      </c>
      <c r="J53" s="9" t="n">
        <f aca="false">'Central pensions'!W53</f>
        <v>143831.352908831</v>
      </c>
      <c r="K53" s="9"/>
      <c r="L53" s="67" t="n">
        <f aca="false">'Central pensions'!N53</f>
        <v>3921252.59297532</v>
      </c>
      <c r="M53" s="67"/>
      <c r="N53" s="67" t="n">
        <f aca="false">'Central pensions'!L53</f>
        <v>991263.568106949</v>
      </c>
      <c r="O53" s="9"/>
      <c r="P53" s="9" t="n">
        <f aca="false">'Central pensions'!X53</f>
        <v>25801038.0274881</v>
      </c>
      <c r="Q53" s="67"/>
      <c r="R53" s="67" t="n">
        <f aca="false">'Central SIPA income'!G48</f>
        <v>23155131.4701584</v>
      </c>
      <c r="S53" s="67"/>
      <c r="T53" s="9" t="n">
        <f aca="false">'Central SIPA income'!J48</f>
        <v>88535652.0707591</v>
      </c>
      <c r="U53" s="9"/>
      <c r="V53" s="67" t="n">
        <f aca="false">'Central SIPA income'!F48</f>
        <v>99514.3976817641</v>
      </c>
      <c r="W53" s="67"/>
      <c r="X53" s="67" t="n">
        <f aca="false">'Central SIPA income'!M48</f>
        <v>249951.476179625</v>
      </c>
      <c r="Y53" s="9"/>
      <c r="Z53" s="9" t="n">
        <f aca="false">R53+V53-N53-L53-F53</f>
        <v>-4733202.18361951</v>
      </c>
      <c r="AA53" s="9"/>
      <c r="AB53" s="9" t="n">
        <f aca="false">T53-P53-D53</f>
        <v>-64219053.6939848</v>
      </c>
      <c r="AC53" s="50"/>
      <c r="AD53" s="9"/>
      <c r="AE53" s="9"/>
      <c r="AF53" s="9"/>
      <c r="AG53" s="9" t="n">
        <f aca="false">AG52*'Central macro hypothesis'!B35/'Central macro hypothesis'!B34</f>
        <v>5583675438.83561</v>
      </c>
      <c r="AH53" s="40" t="n">
        <f aca="false">(AG53-AG52)/AG52</f>
        <v>0.00446013107829125</v>
      </c>
      <c r="AI53" s="40" t="n">
        <f aca="false">(AG53-AG49)/AG49</f>
        <v>0.0252655125045063</v>
      </c>
      <c r="AJ53" s="40" t="n">
        <f aca="false">AB53/AG53</f>
        <v>-0.0115012153549127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11900106</v>
      </c>
      <c r="AY53" s="40" t="n">
        <f aca="false">(AW53-AW52)/AW52</f>
        <v>0.00607026957793192</v>
      </c>
      <c r="AZ53" s="39" t="n">
        <f aca="false">workers_and_wage_central!B41</f>
        <v>6321.59951328999</v>
      </c>
      <c r="BA53" s="40" t="n">
        <f aca="false">(AZ53-AZ52)/AZ52</f>
        <v>0.0062179047786657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/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0.0141503003704177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122475509.738515</v>
      </c>
      <c r="E54" s="6"/>
      <c r="F54" s="8" t="n">
        <f aca="false">'Central pensions'!I54</f>
        <v>22261373.6651424</v>
      </c>
      <c r="G54" s="6" t="n">
        <f aca="false">'Central pensions'!K54</f>
        <v>880867.736835909</v>
      </c>
      <c r="H54" s="6" t="n">
        <f aca="false">'Central pensions'!V54</f>
        <v>4846274.39007141</v>
      </c>
      <c r="I54" s="8" t="n">
        <f aca="false">'Central pensions'!M54</f>
        <v>27243.33206709</v>
      </c>
      <c r="J54" s="6" t="n">
        <f aca="false">'Central pensions'!W54</f>
        <v>149884.774950662</v>
      </c>
      <c r="K54" s="6"/>
      <c r="L54" s="8" t="n">
        <f aca="false">'Central pensions'!N54</f>
        <v>4458165.08373555</v>
      </c>
      <c r="M54" s="8"/>
      <c r="N54" s="8" t="n">
        <f aca="false">'Central pensions'!L54</f>
        <v>958114.036433075</v>
      </c>
      <c r="O54" s="6"/>
      <c r="P54" s="6" t="n">
        <f aca="false">'Central pensions'!X54</f>
        <v>28404700.5518409</v>
      </c>
      <c r="Q54" s="8"/>
      <c r="R54" s="8" t="n">
        <f aca="false">'Central SIPA income'!G49</f>
        <v>20188709.4603095</v>
      </c>
      <c r="S54" s="8"/>
      <c r="T54" s="6" t="n">
        <f aca="false">'Central SIPA income'!J49</f>
        <v>77193280.4112632</v>
      </c>
      <c r="U54" s="6"/>
      <c r="V54" s="8" t="n">
        <f aca="false">'Central SIPA income'!F49</f>
        <v>104259.170571389</v>
      </c>
      <c r="W54" s="8"/>
      <c r="X54" s="8" t="n">
        <f aca="false">'Central SIPA income'!M49</f>
        <v>261868.97772238</v>
      </c>
      <c r="Y54" s="6"/>
      <c r="Z54" s="6" t="n">
        <f aca="false">R54+V54-N54-L54-F54</f>
        <v>-7384684.15443016</v>
      </c>
      <c r="AA54" s="6"/>
      <c r="AB54" s="6" t="n">
        <f aca="false">T54-P54-D54</f>
        <v>-73686929.8790928</v>
      </c>
      <c r="AC54" s="50"/>
      <c r="AD54" s="6"/>
      <c r="AE54" s="6"/>
      <c r="AF54" s="6"/>
      <c r="AG54" s="6" t="n">
        <f aca="false">AG53*'Central macro hypothesis'!B36/'Central macro hypothesis'!B35</f>
        <v>5661338989.25063</v>
      </c>
      <c r="AH54" s="61" t="n">
        <f aca="false">(AG54-AG53)/AG53</f>
        <v>0.013909037383309</v>
      </c>
      <c r="AI54" s="61"/>
      <c r="AJ54" s="61" t="n">
        <f aca="false">AB54/AG54</f>
        <v>-0.0130158130468789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0.00742420626104534</v>
      </c>
      <c r="AV54" s="5"/>
      <c r="AW54" s="65" t="n">
        <f aca="false">workers_and_wage_central!C42</f>
        <v>11936513</v>
      </c>
      <c r="AX54" s="5"/>
      <c r="AY54" s="61" t="n">
        <f aca="false">(AW54-AW53)/AW53</f>
        <v>0.00305938451304551</v>
      </c>
      <c r="AZ54" s="66" t="n">
        <f aca="false">workers_and_wage_central!B42</f>
        <v>6351.39938747947</v>
      </c>
      <c r="BA54" s="61" t="n">
        <f aca="false">(AZ54-AZ53)/AZ53</f>
        <v>0.00471397691783949</v>
      </c>
      <c r="BB54" s="5"/>
      <c r="BC54" s="5"/>
      <c r="BD54" s="5"/>
      <c r="BE54" s="5"/>
      <c r="BF54" s="5"/>
      <c r="BG54" s="5"/>
      <c r="BH54" s="5" t="n">
        <f aca="false">BH53+1</f>
        <v>23</v>
      </c>
      <c r="BI54" s="61" t="n">
        <f aca="false">T61/AG61</f>
        <v>0.0163492954823273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128924561.35405</v>
      </c>
      <c r="E55" s="9"/>
      <c r="F55" s="67" t="n">
        <f aca="false">'Central pensions'!I55</f>
        <v>23433565.1351411</v>
      </c>
      <c r="G55" s="9" t="n">
        <f aca="false">'Central pensions'!K55</f>
        <v>1038945.24613296</v>
      </c>
      <c r="H55" s="9" t="n">
        <f aca="false">'Central pensions'!V55</f>
        <v>5715970.20581825</v>
      </c>
      <c r="I55" s="67" t="n">
        <f aca="false">'Central pensions'!M55</f>
        <v>32132.3271999882</v>
      </c>
      <c r="J55" s="9" t="n">
        <f aca="false">'Central pensions'!W55</f>
        <v>176782.583685099</v>
      </c>
      <c r="K55" s="9"/>
      <c r="L55" s="67" t="n">
        <f aca="false">'Central pensions'!N55</f>
        <v>3954534.54027755</v>
      </c>
      <c r="M55" s="67"/>
      <c r="N55" s="67" t="n">
        <f aca="false">'Central pensions'!L55</f>
        <v>1010179.1485577</v>
      </c>
      <c r="O55" s="9"/>
      <c r="P55" s="9" t="n">
        <f aca="false">'Central pensions'!X55</f>
        <v>26077806.1528966</v>
      </c>
      <c r="Q55" s="67"/>
      <c r="R55" s="67" t="n">
        <f aca="false">'Central SIPA income'!G50</f>
        <v>23812417.9327888</v>
      </c>
      <c r="S55" s="67"/>
      <c r="T55" s="9" t="n">
        <f aca="false">'Central SIPA income'!J50</f>
        <v>91048843.8287612</v>
      </c>
      <c r="U55" s="9"/>
      <c r="V55" s="67" t="n">
        <f aca="false">'Central SIPA income'!F50</f>
        <v>101285.452467341</v>
      </c>
      <c r="W55" s="67"/>
      <c r="X55" s="67" t="n">
        <f aca="false">'Central SIPA income'!M50</f>
        <v>254399.855191731</v>
      </c>
      <c r="Y55" s="9"/>
      <c r="Z55" s="9" t="n">
        <f aca="false">R55+V55-N55-L55-F55</f>
        <v>-4484575.43872022</v>
      </c>
      <c r="AA55" s="9"/>
      <c r="AB55" s="9" t="n">
        <f aca="false">T55-P55-D55</f>
        <v>-63953523.6781856</v>
      </c>
      <c r="AC55" s="50"/>
      <c r="AD55" s="9"/>
      <c r="AE55" s="9"/>
      <c r="AF55" s="9"/>
      <c r="AG55" s="9" t="n">
        <f aca="false">AG54*'Central macro hypothesis'!B37/'Central macro hypothesis'!B36</f>
        <v>5696546046.82576</v>
      </c>
      <c r="AH55" s="40" t="n">
        <f aca="false">(AG55-AG54)/AG54</f>
        <v>0.00621885699513325</v>
      </c>
      <c r="AI55" s="40"/>
      <c r="AJ55" s="40" t="n">
        <f aca="false">AB55/AG55</f>
        <v>-0.0112267193405418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12020601</v>
      </c>
      <c r="AX55" s="7"/>
      <c r="AY55" s="40" t="n">
        <f aca="false">(AW55-AW54)/AW54</f>
        <v>0.00704460339464298</v>
      </c>
      <c r="AZ55" s="39" t="n">
        <f aca="false">workers_and_wage_central!B43</f>
        <v>6400.11036160658</v>
      </c>
      <c r="BA55" s="40" t="n">
        <f aca="false">(AZ55-AZ54)/AZ54</f>
        <v>0.00766932941158479</v>
      </c>
      <c r="BB55" s="7"/>
      <c r="BC55" s="7"/>
      <c r="BD55" s="7"/>
      <c r="BE55" s="7"/>
      <c r="BF55" s="7"/>
      <c r="BG55" s="7"/>
      <c r="BH55" s="7" t="n">
        <f aca="false">BH54+1</f>
        <v>24</v>
      </c>
      <c r="BI55" s="40" t="n">
        <f aca="false">T62/AG62</f>
        <v>0.0141389315761755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124239077.911989</v>
      </c>
      <c r="E56" s="9"/>
      <c r="F56" s="67" t="n">
        <f aca="false">'Central pensions'!I56</f>
        <v>22581923.0564247</v>
      </c>
      <c r="G56" s="9" t="n">
        <f aca="false">'Central pensions'!K56</f>
        <v>1038639.83581366</v>
      </c>
      <c r="H56" s="9" t="n">
        <f aca="false">'Central pensions'!V56</f>
        <v>5714289.92835208</v>
      </c>
      <c r="I56" s="67" t="n">
        <f aca="false">'Central pensions'!M56</f>
        <v>32122.8815200099</v>
      </c>
      <c r="J56" s="9" t="n">
        <f aca="false">'Central pensions'!W56</f>
        <v>176730.616340785</v>
      </c>
      <c r="K56" s="9"/>
      <c r="L56" s="67" t="n">
        <f aca="false">'Central pensions'!N56</f>
        <v>3744379.40808721</v>
      </c>
      <c r="M56" s="67"/>
      <c r="N56" s="67" t="n">
        <f aca="false">'Central pensions'!L56</f>
        <v>974245.095680732</v>
      </c>
      <c r="O56" s="9"/>
      <c r="P56" s="9" t="n">
        <f aca="false">'Central pensions'!X56</f>
        <v>24789611.616256</v>
      </c>
      <c r="Q56" s="67"/>
      <c r="R56" s="67" t="n">
        <f aca="false">'Central SIPA income'!G51</f>
        <v>21056518.9881116</v>
      </c>
      <c r="S56" s="67"/>
      <c r="T56" s="9" t="n">
        <f aca="false">'Central SIPA income'!J51</f>
        <v>80511425.3553417</v>
      </c>
      <c r="U56" s="9"/>
      <c r="V56" s="67" t="n">
        <f aca="false">'Central SIPA income'!F51</f>
        <v>103070.867991023</v>
      </c>
      <c r="W56" s="67"/>
      <c r="X56" s="67" t="n">
        <f aca="false">'Central SIPA income'!M51</f>
        <v>258884.304237641</v>
      </c>
      <c r="Y56" s="9"/>
      <c r="Z56" s="9" t="n">
        <f aca="false">R56+V56-N56-L56-F56</f>
        <v>-6140957.70408993</v>
      </c>
      <c r="AA56" s="9"/>
      <c r="AB56" s="9" t="n">
        <f aca="false">T56-P56-D56</f>
        <v>-68517264.1729035</v>
      </c>
      <c r="AC56" s="50"/>
      <c r="AD56" s="9"/>
      <c r="AE56" s="40" t="n">
        <f aca="false">AVERAGE(AG54:AG57)/AVERAGE(AG50:AG53)-1</f>
        <v>0.0299999999999976</v>
      </c>
      <c r="AF56" s="40"/>
      <c r="AG56" s="9" t="n">
        <f aca="false">AG55*'Central macro hypothesis'!B38/'Central macro hypothesis'!B37</f>
        <v>5725648558.91964</v>
      </c>
      <c r="AH56" s="40" t="n">
        <f aca="false">(AG56-AG55)/AG55</f>
        <v>0.00510879958744543</v>
      </c>
      <c r="AI56" s="40"/>
      <c r="AJ56" s="40" t="n">
        <f aca="false">AB56/AG56</f>
        <v>-0.0119667254229505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12099640</v>
      </c>
      <c r="AY56" s="40" t="n">
        <f aca="false">(AW56-AW55)/AW55</f>
        <v>0.00657529519530679</v>
      </c>
      <c r="AZ56" s="39" t="n">
        <f aca="false">workers_and_wage_central!B44</f>
        <v>6447.94950486285</v>
      </c>
      <c r="BA56" s="40" t="n">
        <f aca="false">(AZ56-AZ55)/AZ55</f>
        <v>0.00747473723941516</v>
      </c>
      <c r="BB56" s="7"/>
      <c r="BC56" s="7"/>
      <c r="BD56" s="7"/>
      <c r="BE56" s="7"/>
      <c r="BF56" s="7"/>
      <c r="BG56" s="7"/>
      <c r="BH56" s="0" t="n">
        <f aca="false">BH55+1</f>
        <v>25</v>
      </c>
      <c r="BI56" s="40" t="n">
        <f aca="false">T63/AG63</f>
        <v>0.0163286270682724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131134295.110776</v>
      </c>
      <c r="E57" s="9"/>
      <c r="F57" s="67" t="n">
        <f aca="false">'Central pensions'!I57</f>
        <v>23835210.4025417</v>
      </c>
      <c r="G57" s="9" t="n">
        <f aca="false">'Central pensions'!K57</f>
        <v>1175418.79746966</v>
      </c>
      <c r="H57" s="9" t="n">
        <f aca="false">'Central pensions'!V57</f>
        <v>6466807.41906535</v>
      </c>
      <c r="I57" s="67" t="n">
        <f aca="false">'Central pensions'!M57</f>
        <v>36353.1586846285</v>
      </c>
      <c r="J57" s="9" t="n">
        <f aca="false">'Central pensions'!W57</f>
        <v>200004.353166969</v>
      </c>
      <c r="K57" s="9"/>
      <c r="L57" s="67" t="n">
        <f aca="false">'Central pensions'!N57</f>
        <v>4087082.92729446</v>
      </c>
      <c r="M57" s="67"/>
      <c r="N57" s="67" t="n">
        <f aca="false">'Central pensions'!L57</f>
        <v>1030259.07235913</v>
      </c>
      <c r="O57" s="9"/>
      <c r="P57" s="9" t="n">
        <f aca="false">'Central pensions'!X57</f>
        <v>26876074.179456</v>
      </c>
      <c r="Q57" s="67"/>
      <c r="R57" s="67" t="n">
        <f aca="false">'Central SIPA income'!G52</f>
        <v>24459129.4804114</v>
      </c>
      <c r="S57" s="67"/>
      <c r="T57" s="9" t="n">
        <f aca="false">'Central SIPA income'!J52</f>
        <v>93521601.4826857</v>
      </c>
      <c r="U57" s="9"/>
      <c r="V57" s="67" t="n">
        <f aca="false">'Central SIPA income'!F52</f>
        <v>101428.405653179</v>
      </c>
      <c r="W57" s="67"/>
      <c r="X57" s="67" t="n">
        <f aca="false">'Central SIPA income'!M52</f>
        <v>254758.912380008</v>
      </c>
      <c r="Y57" s="9"/>
      <c r="Z57" s="9" t="n">
        <f aca="false">R57+V57-N57-L57-F57</f>
        <v>-4391994.51613071</v>
      </c>
      <c r="AA57" s="9"/>
      <c r="AB57" s="9" t="n">
        <f aca="false">T57-P57-D57</f>
        <v>-64488767.8075466</v>
      </c>
      <c r="AC57" s="50"/>
      <c r="AD57" s="9"/>
      <c r="AE57" s="9"/>
      <c r="AF57" s="9"/>
      <c r="AG57" s="9" t="n">
        <f aca="false">AG56*'Central macro hypothesis'!B39/'Central macro hypothesis'!B38</f>
        <v>5751185702.00067</v>
      </c>
      <c r="AH57" s="40" t="n">
        <f aca="false">(AG57-AG56)/AG56</f>
        <v>0.00446013107829372</v>
      </c>
      <c r="AI57" s="40" t="n">
        <f aca="false">(AG57-AG53)/AG53</f>
        <v>0.0299999999999991</v>
      </c>
      <c r="AJ57" s="40" t="n">
        <f aca="false">AB57/AG57</f>
        <v>-0.0112131256316611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12143281</v>
      </c>
      <c r="AY57" s="40" t="n">
        <f aca="false">(AW57-AW56)/AW56</f>
        <v>0.00360680152467346</v>
      </c>
      <c r="AZ57" s="39" t="n">
        <f aca="false">workers_and_wage_central!B45</f>
        <v>6458.01509054341</v>
      </c>
      <c r="BA57" s="40" t="n">
        <f aca="false">(AZ57-AZ56)/AZ56</f>
        <v>0.00156105218767164</v>
      </c>
      <c r="BB57" s="7"/>
      <c r="BC57" s="7"/>
      <c r="BD57" s="7"/>
      <c r="BE57" s="7"/>
      <c r="BF57" s="7" t="n">
        <v>100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0.0141555079163739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127496985.192015</v>
      </c>
      <c r="E58" s="6"/>
      <c r="F58" s="8" t="n">
        <f aca="false">'Central pensions'!I58</f>
        <v>23174086.2691509</v>
      </c>
      <c r="G58" s="6" t="n">
        <f aca="false">'Central pensions'!K58</f>
        <v>1279966.04215082</v>
      </c>
      <c r="H58" s="6" t="n">
        <f aca="false">'Central pensions'!V58</f>
        <v>7041995.51287701</v>
      </c>
      <c r="I58" s="8" t="n">
        <f aca="false">'Central pensions'!M58</f>
        <v>39586.5786232213</v>
      </c>
      <c r="J58" s="6" t="n">
        <f aca="false">'Central pensions'!W58</f>
        <v>217793.67565599</v>
      </c>
      <c r="K58" s="6"/>
      <c r="L58" s="8" t="n">
        <f aca="false">'Central pensions'!N58</f>
        <v>4642748.91969978</v>
      </c>
      <c r="M58" s="8"/>
      <c r="N58" s="8" t="n">
        <f aca="false">'Central pensions'!L58</f>
        <v>1004335.87776833</v>
      </c>
      <c r="O58" s="6"/>
      <c r="P58" s="6" t="n">
        <f aca="false">'Central pensions'!X58</f>
        <v>29616805.8875126</v>
      </c>
      <c r="Q58" s="8"/>
      <c r="R58" s="8" t="n">
        <f aca="false">'Central SIPA income'!G53</f>
        <v>21186288.0181775</v>
      </c>
      <c r="S58" s="8"/>
      <c r="T58" s="6" t="n">
        <f aca="false">'Central SIPA income'!J53</f>
        <v>81007608.4891008</v>
      </c>
      <c r="U58" s="6"/>
      <c r="V58" s="8" t="n">
        <f aca="false">'Central SIPA income'!F53</f>
        <v>105941.952384711</v>
      </c>
      <c r="W58" s="8"/>
      <c r="X58" s="8" t="n">
        <f aca="false">'Central SIPA income'!M53</f>
        <v>266095.640477986</v>
      </c>
      <c r="Y58" s="6"/>
      <c r="Z58" s="6" t="n">
        <f aca="false">R58+V58-N58-L58-F58</f>
        <v>-7528941.09605683</v>
      </c>
      <c r="AA58" s="6"/>
      <c r="AB58" s="6" t="n">
        <f aca="false">T58-P58-D58</f>
        <v>-76106182.5904267</v>
      </c>
      <c r="AC58" s="50"/>
      <c r="AD58" s="6"/>
      <c r="AE58" s="6"/>
      <c r="AF58" s="6"/>
      <c r="AG58" s="6" t="n">
        <f aca="false">BF58/100*$AG$57</f>
        <v>5766172102.02552</v>
      </c>
      <c r="AH58" s="61" t="n">
        <f aca="false">(AG58-AG57)/AG57</f>
        <v>0.00260579310100233</v>
      </c>
      <c r="AI58" s="61"/>
      <c r="AJ58" s="61" t="n">
        <f aca="false">AB58/AG58</f>
        <v>-0.0131987358760402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0.00922936928205307</v>
      </c>
      <c r="AV58" s="5"/>
      <c r="AW58" s="65" t="n">
        <f aca="false">workers_and_wage_central!C46</f>
        <v>12172709</v>
      </c>
      <c r="AX58" s="5"/>
      <c r="AY58" s="61" t="n">
        <f aca="false">(AW58-AW57)/AW57</f>
        <v>0.002423397762104</v>
      </c>
      <c r="AZ58" s="66" t="n">
        <f aca="false">workers_and_wage_central!B46</f>
        <v>6459.1901547465</v>
      </c>
      <c r="BA58" s="61" t="n">
        <f aca="false">(AZ58-AZ57)/AZ57</f>
        <v>0.000181954391034447</v>
      </c>
      <c r="BB58" s="5"/>
      <c r="BC58" s="5"/>
      <c r="BD58" s="5"/>
      <c r="BE58" s="5"/>
      <c r="BF58" s="5" t="n">
        <f aca="false">BF57*(1+AY58)*(1+BA58)*(1-BE58)</f>
        <v>100.2605793101</v>
      </c>
      <c r="BG58" s="5"/>
      <c r="BH58" s="5" t="n">
        <f aca="false">BH57+1</f>
        <v>27</v>
      </c>
      <c r="BI58" s="61" t="n">
        <f aca="false">T65/AG65</f>
        <v>0.0163658981636974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134560072.903178</v>
      </c>
      <c r="E59" s="9"/>
      <c r="F59" s="67" t="n">
        <f aca="false">'Central pensions'!I59</f>
        <v>24457886.0680134</v>
      </c>
      <c r="G59" s="9" t="n">
        <f aca="false">'Central pensions'!K59</f>
        <v>1429991.9962745</v>
      </c>
      <c r="H59" s="9" t="n">
        <f aca="false">'Central pensions'!V59</f>
        <v>7867394.04765277</v>
      </c>
      <c r="I59" s="67" t="n">
        <f aca="false">'Central pensions'!M59</f>
        <v>44226.5565858092</v>
      </c>
      <c r="J59" s="9" t="n">
        <f aca="false">'Central pensions'!W59</f>
        <v>243321.465391323</v>
      </c>
      <c r="K59" s="9"/>
      <c r="L59" s="67" t="n">
        <f aca="false">'Central pensions'!N59</f>
        <v>4129984.45852079</v>
      </c>
      <c r="M59" s="67"/>
      <c r="N59" s="67" t="n">
        <f aca="false">'Central pensions'!L59</f>
        <v>1063137.22468985</v>
      </c>
      <c r="O59" s="9"/>
      <c r="P59" s="9" t="n">
        <f aca="false">'Central pensions'!X59</f>
        <v>27279576.3224351</v>
      </c>
      <c r="Q59" s="67"/>
      <c r="R59" s="67" t="n">
        <f aca="false">'Central SIPA income'!G54</f>
        <v>24707236.5737619</v>
      </c>
      <c r="S59" s="67"/>
      <c r="T59" s="9" t="n">
        <f aca="false">'Central SIPA income'!J54</f>
        <v>94470260.4579747</v>
      </c>
      <c r="U59" s="9"/>
      <c r="V59" s="67" t="n">
        <f aca="false">'Central SIPA income'!F54</f>
        <v>107783.798152348</v>
      </c>
      <c r="W59" s="67"/>
      <c r="X59" s="67" t="n">
        <f aca="false">'Central SIPA income'!M54</f>
        <v>270721.826027421</v>
      </c>
      <c r="Y59" s="9"/>
      <c r="Z59" s="9" t="n">
        <f aca="false">R59+V59-N59-L59-F59</f>
        <v>-4835987.37930975</v>
      </c>
      <c r="AA59" s="9"/>
      <c r="AB59" s="9" t="n">
        <f aca="false">T59-P59-D59</f>
        <v>-67369388.7676386</v>
      </c>
      <c r="AC59" s="50"/>
      <c r="AD59" s="9"/>
      <c r="AE59" s="9"/>
      <c r="AF59" s="9"/>
      <c r="AG59" s="9" t="n">
        <f aca="false">BF59/100*$AG$57</f>
        <v>5813070433.37395</v>
      </c>
      <c r="AH59" s="40" t="n">
        <f aca="false">(AG59-AG58)/AG58</f>
        <v>0.00813335615354779</v>
      </c>
      <c r="AI59" s="40"/>
      <c r="AJ59" s="40" t="n">
        <f aca="false">AB59/AG59</f>
        <v>-0.0115892951134495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12237121</v>
      </c>
      <c r="AX59" s="7"/>
      <c r="AY59" s="40" t="n">
        <f aca="false">(AW59-AW58)/AW58</f>
        <v>0.00529150906343033</v>
      </c>
      <c r="AZ59" s="39" t="n">
        <f aca="false">workers_and_wage_central!B47</f>
        <v>6477.44956565398</v>
      </c>
      <c r="BA59" s="40" t="n">
        <f aca="false">(AZ59-AZ58)/AZ58</f>
        <v>0.00282688858355622</v>
      </c>
      <c r="BB59" s="7"/>
      <c r="BC59" s="7"/>
      <c r="BD59" s="7"/>
      <c r="BE59" s="7"/>
      <c r="BF59" s="7" t="n">
        <f aca="false">BF58*(1+AY59)*(1+BA59)*(1-BE59)</f>
        <v>101.07603430979</v>
      </c>
      <c r="BG59" s="7"/>
      <c r="BH59" s="7" t="n">
        <f aca="false">BH58+1</f>
        <v>28</v>
      </c>
      <c r="BI59" s="40" t="n">
        <f aca="false">T66/AG66</f>
        <v>0.0141763605453528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131354972.518178</v>
      </c>
      <c r="E60" s="9"/>
      <c r="F60" s="67" t="n">
        <f aca="false">'Central pensions'!I60</f>
        <v>23875321.1335451</v>
      </c>
      <c r="G60" s="9" t="n">
        <f aca="false">'Central pensions'!K60</f>
        <v>1464053.83448794</v>
      </c>
      <c r="H60" s="9" t="n">
        <f aca="false">'Central pensions'!V60</f>
        <v>8054792.23163612</v>
      </c>
      <c r="I60" s="67" t="n">
        <f aca="false">'Central pensions'!M60</f>
        <v>45280.0154996268</v>
      </c>
      <c r="J60" s="9" t="n">
        <f aca="false">'Central pensions'!W60</f>
        <v>249117.285514517</v>
      </c>
      <c r="K60" s="9"/>
      <c r="L60" s="67" t="n">
        <f aca="false">'Central pensions'!N60</f>
        <v>3920470.42683676</v>
      </c>
      <c r="M60" s="67"/>
      <c r="N60" s="67" t="n">
        <f aca="false">'Central pensions'!L60</f>
        <v>1039733.90298225</v>
      </c>
      <c r="O60" s="9"/>
      <c r="P60" s="9" t="n">
        <f aca="false">'Central pensions'!X60</f>
        <v>26063648.8450999</v>
      </c>
      <c r="Q60" s="67"/>
      <c r="R60" s="67" t="n">
        <f aca="false">'Central SIPA income'!G55</f>
        <v>21820091.4607505</v>
      </c>
      <c r="S60" s="67"/>
      <c r="T60" s="9" t="n">
        <f aca="false">'Central SIPA income'!J55</f>
        <v>83431010.8846004</v>
      </c>
      <c r="U60" s="9"/>
      <c r="V60" s="67" t="n">
        <f aca="false">'Central SIPA income'!F55</f>
        <v>106795.792607074</v>
      </c>
      <c r="W60" s="67"/>
      <c r="X60" s="67" t="n">
        <f aca="false">'Central SIPA income'!M55</f>
        <v>268240.240947594</v>
      </c>
      <c r="Y60" s="9"/>
      <c r="Z60" s="9" t="n">
        <f aca="false">R60+V60-N60-L60-F60</f>
        <v>-6908638.21000658</v>
      </c>
      <c r="AA60" s="9"/>
      <c r="AB60" s="9" t="n">
        <f aca="false">T60-P60-D60</f>
        <v>-73987610.4786774</v>
      </c>
      <c r="AC60" s="50"/>
      <c r="AD60" s="9"/>
      <c r="AE60" s="9"/>
      <c r="AF60" s="9"/>
      <c r="AG60" s="9" t="n">
        <f aca="false">BF60/100*$AG$57</f>
        <v>5896059355.67413</v>
      </c>
      <c r="AH60" s="40" t="n">
        <f aca="false">(AG60-AG59)/AG59</f>
        <v>0.014276262992398</v>
      </c>
      <c r="AI60" s="40"/>
      <c r="AJ60" s="40" t="n">
        <f aca="false">AB60/AG60</f>
        <v>-0.0125486542816898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12299432</v>
      </c>
      <c r="AY60" s="40" t="n">
        <f aca="false">(AW60-AW59)/AW59</f>
        <v>0.00509196566741475</v>
      </c>
      <c r="AZ60" s="39" t="n">
        <f aca="false">workers_and_wage_central!B48</f>
        <v>6536.63899781608</v>
      </c>
      <c r="BA60" s="40" t="n">
        <f aca="false">(AZ60-AZ59)/AZ59</f>
        <v>0.00913776812342187</v>
      </c>
      <c r="BB60" s="7"/>
      <c r="BC60" s="7"/>
      <c r="BD60" s="7"/>
      <c r="BE60" s="7"/>
      <c r="BF60" s="7" t="n">
        <f aca="false">BF59*(1+AY60)*(1+BA60)*(1-BE60)</f>
        <v>102.519022357826</v>
      </c>
      <c r="BG60" s="7"/>
      <c r="BH60" s="0" t="n">
        <f aca="false">BH59+1</f>
        <v>29</v>
      </c>
      <c r="BI60" s="40" t="n">
        <f aca="false">T67/AG67</f>
        <v>0.0164382168179635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136837595.028924</v>
      </c>
      <c r="E61" s="9"/>
      <c r="F61" s="67" t="n">
        <f aca="false">'Central pensions'!I61</f>
        <v>24871852.6739096</v>
      </c>
      <c r="G61" s="9" t="n">
        <f aca="false">'Central pensions'!K61</f>
        <v>1581112.23685592</v>
      </c>
      <c r="H61" s="9" t="n">
        <f aca="false">'Central pensions'!V61</f>
        <v>8698813.02365236</v>
      </c>
      <c r="I61" s="67" t="n">
        <f aca="false">'Central pensions'!M61</f>
        <v>48900.3784594613</v>
      </c>
      <c r="J61" s="9" t="n">
        <f aca="false">'Central pensions'!W61</f>
        <v>269035.454339762</v>
      </c>
      <c r="K61" s="9"/>
      <c r="L61" s="67" t="n">
        <f aca="false">'Central pensions'!N61</f>
        <v>4204291.76700966</v>
      </c>
      <c r="M61" s="67"/>
      <c r="N61" s="67" t="n">
        <f aca="false">'Central pensions'!L61</f>
        <v>1084436.39591654</v>
      </c>
      <c r="O61" s="9"/>
      <c r="P61" s="9" t="n">
        <f aca="false">'Central pensions'!X61</f>
        <v>27782339.0552437</v>
      </c>
      <c r="Q61" s="67"/>
      <c r="R61" s="67" t="n">
        <f aca="false">'Central SIPA income'!G56</f>
        <v>25511055.8141031</v>
      </c>
      <c r="S61" s="67"/>
      <c r="T61" s="9" t="n">
        <f aca="false">'Central SIPA income'!J56</f>
        <v>97543732.9917995</v>
      </c>
      <c r="U61" s="9"/>
      <c r="V61" s="67" t="n">
        <f aca="false">'Central SIPA income'!F56</f>
        <v>109568.168415144</v>
      </c>
      <c r="W61" s="67"/>
      <c r="X61" s="67" t="n">
        <f aca="false">'Central SIPA income'!M56</f>
        <v>275203.649679341</v>
      </c>
      <c r="Y61" s="9"/>
      <c r="Z61" s="9" t="n">
        <f aca="false">R61+V61-N61-L61-F61</f>
        <v>-4539956.85431749</v>
      </c>
      <c r="AA61" s="9"/>
      <c r="AB61" s="9" t="n">
        <f aca="false">T61-P61-D61</f>
        <v>-67076201.0923684</v>
      </c>
      <c r="AC61" s="50"/>
      <c r="AD61" s="9"/>
      <c r="AE61" s="9"/>
      <c r="AF61" s="9"/>
      <c r="AG61" s="9" t="n">
        <f aca="false">BF61/100*$AG$57</f>
        <v>5966234636.66915</v>
      </c>
      <c r="AH61" s="40" t="n">
        <f aca="false">(AG61-AG60)/AG60</f>
        <v>0.0119020648812642</v>
      </c>
      <c r="AI61" s="40" t="n">
        <f aca="false">(AG61-AG57)/AG57</f>
        <v>0.0373921041349212</v>
      </c>
      <c r="AJ61" s="40" t="n">
        <f aca="false">AB61/AG61</f>
        <v>-0.0112426354605819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12319815</v>
      </c>
      <c r="AY61" s="40" t="n">
        <f aca="false">(AW61-AW60)/AW60</f>
        <v>0.00165723100058604</v>
      </c>
      <c r="AZ61" s="39" t="n">
        <f aca="false">workers_and_wage_central!B49</f>
        <v>6603.49498267598</v>
      </c>
      <c r="BA61" s="40" t="n">
        <f aca="false">(AZ61-AZ60)/AZ60</f>
        <v>0.0102278839143848</v>
      </c>
      <c r="BB61" s="7"/>
      <c r="BC61" s="7"/>
      <c r="BD61" s="7"/>
      <c r="BE61" s="7"/>
      <c r="BF61" s="7" t="n">
        <f aca="false">BF60*(1+AY61)*(1+BA61)*(1-BE61)</f>
        <v>103.739210413492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0.0142862974667173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133959339.281284</v>
      </c>
      <c r="E62" s="6"/>
      <c r="F62" s="8" t="n">
        <f aca="false">'Central pensions'!I62</f>
        <v>24348695.621215</v>
      </c>
      <c r="G62" s="6" t="n">
        <f aca="false">'Central pensions'!K62</f>
        <v>1652828.6320483</v>
      </c>
      <c r="H62" s="6" t="n">
        <f aca="false">'Central pensions'!V62</f>
        <v>9093375.47024339</v>
      </c>
      <c r="I62" s="8" t="n">
        <f aca="false">'Central pensions'!M62</f>
        <v>51118.4113004629</v>
      </c>
      <c r="J62" s="6" t="n">
        <f aca="false">'Central pensions'!W62</f>
        <v>281238.416605465</v>
      </c>
      <c r="K62" s="6"/>
      <c r="L62" s="8" t="n">
        <f aca="false">'Central pensions'!N62</f>
        <v>4884822.07717166</v>
      </c>
      <c r="M62" s="8"/>
      <c r="N62" s="8" t="n">
        <f aca="false">'Central pensions'!L62</f>
        <v>1062646.79865636</v>
      </c>
      <c r="O62" s="6"/>
      <c r="P62" s="6" t="n">
        <f aca="false">'Central pensions'!X62</f>
        <v>31193734.1346244</v>
      </c>
      <c r="Q62" s="8"/>
      <c r="R62" s="8" t="n">
        <f aca="false">'Central SIPA income'!G57</f>
        <v>22078563.0134931</v>
      </c>
      <c r="S62" s="8"/>
      <c r="T62" s="6" t="n">
        <f aca="false">'Central SIPA income'!J57</f>
        <v>84419299.268681</v>
      </c>
      <c r="U62" s="6"/>
      <c r="V62" s="8" t="n">
        <f aca="false">'Central SIPA income'!F57</f>
        <v>108872.348431567</v>
      </c>
      <c r="W62" s="8"/>
      <c r="X62" s="8" t="n">
        <f aca="false">'Central SIPA income'!M57</f>
        <v>273455.950491065</v>
      </c>
      <c r="Y62" s="6"/>
      <c r="Z62" s="6" t="n">
        <f aca="false">R62+V62-N62-L62-F62</f>
        <v>-8108729.13511835</v>
      </c>
      <c r="AA62" s="6"/>
      <c r="AB62" s="6" t="n">
        <f aca="false">T62-P62-D62</f>
        <v>-80733774.1472275</v>
      </c>
      <c r="AC62" s="50"/>
      <c r="AD62" s="6"/>
      <c r="AE62" s="6"/>
      <c r="AF62" s="6"/>
      <c r="AG62" s="6" t="n">
        <f aca="false">BF62/100*$AG$57</f>
        <v>5970698621.31095</v>
      </c>
      <c r="AH62" s="61" t="n">
        <f aca="false">(AG62-AG61)/AG61</f>
        <v>0.000748208026276497</v>
      </c>
      <c r="AI62" s="61"/>
      <c r="AJ62" s="61" t="n">
        <f aca="false">AB62/AG62</f>
        <v>-0.0135216629188196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0.00773640765051348</v>
      </c>
      <c r="AV62" s="5"/>
      <c r="AW62" s="65" t="n">
        <f aca="false">workers_and_wage_central!C50</f>
        <v>12367621</v>
      </c>
      <c r="AX62" s="5"/>
      <c r="AY62" s="61" t="n">
        <f aca="false">(AW62-AW61)/AW61</f>
        <v>0.00388041541208208</v>
      </c>
      <c r="AZ62" s="66" t="n">
        <f aca="false">workers_and_wage_central!B50</f>
        <v>6582.8914173117</v>
      </c>
      <c r="BA62" s="61" t="n">
        <f aca="false">(AZ62-AZ61)/AZ61</f>
        <v>-0.00312010010128524</v>
      </c>
      <c r="BB62" s="5"/>
      <c r="BC62" s="5"/>
      <c r="BD62" s="5"/>
      <c r="BE62" s="5"/>
      <c r="BF62" s="5" t="n">
        <f aca="false">BF61*(1+AY62)*(1+BA62)*(1-BE62)</f>
        <v>103.816828923363</v>
      </c>
      <c r="BG62" s="5"/>
      <c r="BH62" s="5" t="n">
        <f aca="false">BH61+1</f>
        <v>31</v>
      </c>
      <c r="BI62" s="61" t="n">
        <f aca="false">T69/AG69</f>
        <v>0.0164403375626915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140300924.894052</v>
      </c>
      <c r="E63" s="9"/>
      <c r="F63" s="67" t="n">
        <f aca="false">'Central pensions'!I63</f>
        <v>25501353.8731115</v>
      </c>
      <c r="G63" s="9" t="n">
        <f aca="false">'Central pensions'!K63</f>
        <v>1776203.1039705</v>
      </c>
      <c r="H63" s="9" t="n">
        <f aca="false">'Central pensions'!V63</f>
        <v>9772145.41340511</v>
      </c>
      <c r="I63" s="67" t="n">
        <f aca="false">'Central pensions'!M63</f>
        <v>54934.1166176447</v>
      </c>
      <c r="J63" s="9" t="n">
        <f aca="false">'Central pensions'!W63</f>
        <v>302231.301445521</v>
      </c>
      <c r="K63" s="9"/>
      <c r="L63" s="67" t="n">
        <f aca="false">'Central pensions'!N63</f>
        <v>4319486.27292172</v>
      </c>
      <c r="M63" s="67"/>
      <c r="N63" s="67" t="n">
        <f aca="false">'Central pensions'!L63</f>
        <v>1114050.10524625</v>
      </c>
      <c r="O63" s="9"/>
      <c r="P63" s="9" t="n">
        <f aca="false">'Central pensions'!X63</f>
        <v>28543009.7853082</v>
      </c>
      <c r="Q63" s="67"/>
      <c r="R63" s="67" t="n">
        <f aca="false">'Central SIPA income'!G58</f>
        <v>25705408.4385732</v>
      </c>
      <c r="S63" s="67"/>
      <c r="T63" s="9" t="n">
        <f aca="false">'Central SIPA income'!J58</f>
        <v>98286857.0963331</v>
      </c>
      <c r="U63" s="9"/>
      <c r="V63" s="67" t="n">
        <f aca="false">'Central SIPA income'!F58</f>
        <v>109961.899194401</v>
      </c>
      <c r="W63" s="67"/>
      <c r="X63" s="67" t="n">
        <f aca="false">'Central SIPA income'!M58</f>
        <v>276192.587881102</v>
      </c>
      <c r="Y63" s="9"/>
      <c r="Z63" s="9" t="n">
        <f aca="false">R63+V63-N63-L63-F63</f>
        <v>-5119519.9135119</v>
      </c>
      <c r="AA63" s="9"/>
      <c r="AB63" s="9" t="n">
        <f aca="false">T63-P63-D63</f>
        <v>-70557077.5830275</v>
      </c>
      <c r="AC63" s="50"/>
      <c r="AD63" s="9"/>
      <c r="AE63" s="9"/>
      <c r="AF63" s="9"/>
      <c r="AG63" s="9" t="n">
        <f aca="false">BF63/100*$AG$57</f>
        <v>6019297071.66324</v>
      </c>
      <c r="AH63" s="40" t="n">
        <f aca="false">(AG63-AG62)/AG62</f>
        <v>0.00813949144557937</v>
      </c>
      <c r="AI63" s="40"/>
      <c r="AJ63" s="40" t="n">
        <f aca="false">AB63/AG63</f>
        <v>-0.0117218134846984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12383959</v>
      </c>
      <c r="AX63" s="7"/>
      <c r="AY63" s="40" t="n">
        <f aca="false">(AW63-AW62)/AW62</f>
        <v>0.00132103013182568</v>
      </c>
      <c r="AZ63" s="39" t="n">
        <f aca="false">workers_and_wage_central!B51</f>
        <v>6627.71739131094</v>
      </c>
      <c r="BA63" s="40" t="n">
        <f aca="false">(AZ63-AZ62)/AZ62</f>
        <v>0.00680946580424457</v>
      </c>
      <c r="BB63" s="7"/>
      <c r="BC63" s="7"/>
      <c r="BD63" s="7"/>
      <c r="BE63" s="7"/>
      <c r="BF63" s="7" t="n">
        <f aca="false">BF62*(1+AY63)*(1+BA63)*(1-BE63)</f>
        <v>104.661845114292</v>
      </c>
      <c r="BG63" s="7"/>
      <c r="BH63" s="7" t="n">
        <f aca="false">BH62+1</f>
        <v>32</v>
      </c>
      <c r="BI63" s="40" t="n">
        <f aca="false">T70/AG70</f>
        <v>0.0142878332644748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138361052.162618</v>
      </c>
      <c r="E64" s="9"/>
      <c r="F64" s="67" t="n">
        <f aca="false">'Central pensions'!I64</f>
        <v>25148759.0414633</v>
      </c>
      <c r="G64" s="9" t="n">
        <f aca="false">'Central pensions'!K64</f>
        <v>1788413.83772294</v>
      </c>
      <c r="H64" s="9" t="n">
        <f aca="false">'Central pensions'!V64</f>
        <v>9839325.26776213</v>
      </c>
      <c r="I64" s="67" t="n">
        <f aca="false">'Central pensions'!M64</f>
        <v>55311.7681769982</v>
      </c>
      <c r="J64" s="9" t="n">
        <f aca="false">'Central pensions'!W64</f>
        <v>304309.028899861</v>
      </c>
      <c r="K64" s="9"/>
      <c r="L64" s="67" t="n">
        <f aca="false">'Central pensions'!N64</f>
        <v>4176842.64314544</v>
      </c>
      <c r="M64" s="67"/>
      <c r="N64" s="67" t="n">
        <f aca="false">'Central pensions'!L64</f>
        <v>1099880.68318287</v>
      </c>
      <c r="O64" s="9"/>
      <c r="P64" s="9" t="n">
        <f aca="false">'Central pensions'!X64</f>
        <v>27724875.3327625</v>
      </c>
      <c r="Q64" s="67"/>
      <c r="R64" s="67" t="n">
        <f aca="false">'Central SIPA income'!G59</f>
        <v>22562052.263066</v>
      </c>
      <c r="S64" s="67"/>
      <c r="T64" s="9" t="n">
        <f aca="false">'Central SIPA income'!J59</f>
        <v>86267962.3192578</v>
      </c>
      <c r="U64" s="9"/>
      <c r="V64" s="67" t="n">
        <f aca="false">'Central SIPA income'!F59</f>
        <v>113737.62443203</v>
      </c>
      <c r="W64" s="67"/>
      <c r="X64" s="67" t="n">
        <f aca="false">'Central SIPA income'!M59</f>
        <v>285676.121106235</v>
      </c>
      <c r="Y64" s="9"/>
      <c r="Z64" s="9" t="n">
        <f aca="false">R64+V64-N64-L64-F64</f>
        <v>-7749692.48029358</v>
      </c>
      <c r="AA64" s="9"/>
      <c r="AB64" s="9" t="n">
        <f aca="false">T64-P64-D64</f>
        <v>-79817965.1761226</v>
      </c>
      <c r="AC64" s="50"/>
      <c r="AD64" s="9"/>
      <c r="AE64" s="9"/>
      <c r="AF64" s="9"/>
      <c r="AG64" s="9" t="n">
        <f aca="false">BF64/100*$AG$57</f>
        <v>6094303562.18234</v>
      </c>
      <c r="AH64" s="40" t="n">
        <f aca="false">(AG64-AG63)/AG63</f>
        <v>0.0124610049356422</v>
      </c>
      <c r="AI64" s="40"/>
      <c r="AJ64" s="40" t="n">
        <f aca="false">AB64/AG64</f>
        <v>-0.0130971429896315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12503481</v>
      </c>
      <c r="AY64" s="40" t="n">
        <f aca="false">(AW64-AW63)/AW63</f>
        <v>0.00965135624237774</v>
      </c>
      <c r="AZ64" s="39" t="n">
        <f aca="false">workers_and_wage_central!B52</f>
        <v>6646.16094352596</v>
      </c>
      <c r="BA64" s="40" t="n">
        <f aca="false">(AZ64-AZ63)/AZ63</f>
        <v>0.00278279098610982</v>
      </c>
      <c r="BB64" s="7"/>
      <c r="BC64" s="7"/>
      <c r="BD64" s="7"/>
      <c r="BE64" s="7"/>
      <c r="BF64" s="7" t="n">
        <f aca="false">BF63*(1+AY64)*(1+BA64)*(1-BE64)</f>
        <v>105.966036882835</v>
      </c>
      <c r="BG64" s="7"/>
      <c r="BH64" s="0" t="n">
        <f aca="false">BH63+1</f>
        <v>33</v>
      </c>
      <c r="BI64" s="40" t="n">
        <f aca="false">T71/AG71</f>
        <v>0.0164734257192574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143102572.104546</v>
      </c>
      <c r="E65" s="9"/>
      <c r="F65" s="67" t="n">
        <f aca="false">'Central pensions'!I65</f>
        <v>26010586.4173472</v>
      </c>
      <c r="G65" s="9" t="n">
        <f aca="false">'Central pensions'!K65</f>
        <v>1927667.59235202</v>
      </c>
      <c r="H65" s="9" t="n">
        <f aca="false">'Central pensions'!V65</f>
        <v>10605458.3392313</v>
      </c>
      <c r="I65" s="67" t="n">
        <f aca="false">'Central pensions'!M65</f>
        <v>59618.5853304751</v>
      </c>
      <c r="J65" s="9" t="n">
        <f aca="false">'Central pensions'!W65</f>
        <v>328003.866161795</v>
      </c>
      <c r="K65" s="9"/>
      <c r="L65" s="67" t="n">
        <f aca="false">'Central pensions'!N65</f>
        <v>4373458.61443867</v>
      </c>
      <c r="M65" s="67"/>
      <c r="N65" s="67" t="n">
        <f aca="false">'Central pensions'!L65</f>
        <v>1138762.15945864</v>
      </c>
      <c r="O65" s="9"/>
      <c r="P65" s="9" t="n">
        <f aca="false">'Central pensions'!X65</f>
        <v>28959030.9530553</v>
      </c>
      <c r="Q65" s="67"/>
      <c r="R65" s="67" t="n">
        <f aca="false">'Central SIPA income'!G60</f>
        <v>26335466.032271</v>
      </c>
      <c r="S65" s="67"/>
      <c r="T65" s="9" t="n">
        <f aca="false">'Central SIPA income'!J60</f>
        <v>100695936.913999</v>
      </c>
      <c r="U65" s="9"/>
      <c r="V65" s="67" t="n">
        <f aca="false">'Central SIPA income'!F60</f>
        <v>110982.571818457</v>
      </c>
      <c r="W65" s="67"/>
      <c r="X65" s="67" t="n">
        <f aca="false">'Central SIPA income'!M60</f>
        <v>278756.223244647</v>
      </c>
      <c r="Y65" s="9"/>
      <c r="Z65" s="9" t="n">
        <f aca="false">R65+V65-N65-L65-F65</f>
        <v>-5076358.58715513</v>
      </c>
      <c r="AA65" s="9"/>
      <c r="AB65" s="9" t="n">
        <f aca="false">T65-P65-D65</f>
        <v>-71365666.1436023</v>
      </c>
      <c r="AC65" s="50"/>
      <c r="AD65" s="9"/>
      <c r="AE65" s="9"/>
      <c r="AF65" s="9"/>
      <c r="AG65" s="9" t="n">
        <f aca="false">BF65/100*$AG$57</f>
        <v>6152790143.67582</v>
      </c>
      <c r="AH65" s="40" t="n">
        <f aca="false">(AG65-AG64)/AG64</f>
        <v>0.00959692619455583</v>
      </c>
      <c r="AI65" s="40" t="n">
        <f aca="false">(AG65-AG61)/AG61</f>
        <v>0.0312685501606125</v>
      </c>
      <c r="AJ65" s="40" t="n">
        <f aca="false">AB65/AG65</f>
        <v>-0.0115989111406564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12536138</v>
      </c>
      <c r="AY65" s="40" t="n">
        <f aca="false">(AW65-AW64)/AW64</f>
        <v>0.00261183265684172</v>
      </c>
      <c r="AZ65" s="39" t="n">
        <f aca="false">workers_and_wage_central!B53</f>
        <v>6692.46406338264</v>
      </c>
      <c r="BA65" s="40" t="n">
        <f aca="false">(AZ65-AZ64)/AZ64</f>
        <v>0.00696689716817358</v>
      </c>
      <c r="BB65" s="7"/>
      <c r="BC65" s="7"/>
      <c r="BD65" s="7"/>
      <c r="BE65" s="7"/>
      <c r="BF65" s="7" t="n">
        <f aca="false">BF64*(1+AY65)*(1+BA65)*(1-BE65)</f>
        <v>106.982985117929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0.0143284634872384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141234182.831078</v>
      </c>
      <c r="E66" s="6"/>
      <c r="F66" s="8" t="n">
        <f aca="false">'Central pensions'!I66</f>
        <v>25670984.5503502</v>
      </c>
      <c r="G66" s="6" t="n">
        <f aca="false">'Central pensions'!K66</f>
        <v>1983207.22659454</v>
      </c>
      <c r="H66" s="6" t="n">
        <f aca="false">'Central pensions'!V66</f>
        <v>10911021.0199923</v>
      </c>
      <c r="I66" s="8" t="n">
        <f aca="false">'Central pensions'!M66</f>
        <v>61336.3059771508</v>
      </c>
      <c r="J66" s="6" t="n">
        <f aca="false">'Central pensions'!W66</f>
        <v>337454.258350279</v>
      </c>
      <c r="K66" s="6"/>
      <c r="L66" s="8" t="n">
        <f aca="false">'Central pensions'!N66</f>
        <v>5208609.65313031</v>
      </c>
      <c r="M66" s="8"/>
      <c r="N66" s="8" t="n">
        <f aca="false">'Central pensions'!L66</f>
        <v>1126176.9685076</v>
      </c>
      <c r="O66" s="6"/>
      <c r="P66" s="6" t="n">
        <f aca="false">'Central pensions'!X66</f>
        <v>33223393.6555862</v>
      </c>
      <c r="Q66" s="8"/>
      <c r="R66" s="8" t="n">
        <f aca="false">'Central SIPA income'!G61</f>
        <v>22987872.14182</v>
      </c>
      <c r="S66" s="8"/>
      <c r="T66" s="6" t="n">
        <f aca="false">'Central SIPA income'!J61</f>
        <v>87896121.5322068</v>
      </c>
      <c r="U66" s="6"/>
      <c r="V66" s="8" t="n">
        <f aca="false">'Central SIPA income'!F61</f>
        <v>113611.549245521</v>
      </c>
      <c r="W66" s="8"/>
      <c r="X66" s="8" t="n">
        <f aca="false">'Central SIPA income'!M61</f>
        <v>285359.456586208</v>
      </c>
      <c r="Y66" s="6"/>
      <c r="Z66" s="6" t="n">
        <f aca="false">R66+V66-N66-L66-F66</f>
        <v>-8904287.48092252</v>
      </c>
      <c r="AA66" s="6"/>
      <c r="AB66" s="6" t="n">
        <f aca="false">T66-P66-D66</f>
        <v>-86561454.9544577</v>
      </c>
      <c r="AC66" s="50"/>
      <c r="AD66" s="6"/>
      <c r="AE66" s="6"/>
      <c r="AF66" s="6"/>
      <c r="AG66" s="6" t="n">
        <f aca="false">BF66/100*$AG$57</f>
        <v>6200189481.00331</v>
      </c>
      <c r="AH66" s="61" t="n">
        <f aca="false">(AG66-AG65)/AG65</f>
        <v>0.0077037142858197</v>
      </c>
      <c r="AI66" s="61"/>
      <c r="AJ66" s="61" t="n">
        <f aca="false">AB66/AG66</f>
        <v>-0.0139610983212162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0.00627125195270531</v>
      </c>
      <c r="AV66" s="5"/>
      <c r="AW66" s="65" t="n">
        <f aca="false">workers_and_wage_central!C54</f>
        <v>12604868</v>
      </c>
      <c r="AX66" s="5"/>
      <c r="AY66" s="61" t="n">
        <f aca="false">(AW66-AW65)/AW65</f>
        <v>0.00548254972943023</v>
      </c>
      <c r="AZ66" s="66" t="n">
        <f aca="false">workers_and_wage_central!B54</f>
        <v>6707.24807328564</v>
      </c>
      <c r="BA66" s="61" t="n">
        <f aca="false">(AZ66-AZ65)/AZ65</f>
        <v>0.00220905331175263</v>
      </c>
      <c r="BB66" s="5"/>
      <c r="BC66" s="5"/>
      <c r="BD66" s="5"/>
      <c r="BE66" s="5"/>
      <c r="BF66" s="5" t="n">
        <f aca="false">BF65*(1+AY66)*(1+BA66)*(1-BE66)</f>
        <v>107.807151468721</v>
      </c>
      <c r="BG66" s="5"/>
      <c r="BH66" s="5" t="n">
        <f aca="false">BH65+1</f>
        <v>35</v>
      </c>
      <c r="BI66" s="61" t="n">
        <f aca="false">T73/AG73</f>
        <v>0.0165410767981729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145596074.028731</v>
      </c>
      <c r="E67" s="9"/>
      <c r="F67" s="67" t="n">
        <f aca="false">'Central pensions'!I67</f>
        <v>26463809.9082111</v>
      </c>
      <c r="G67" s="9" t="n">
        <f aca="false">'Central pensions'!K67</f>
        <v>2165639.09066794</v>
      </c>
      <c r="H67" s="9" t="n">
        <f aca="false">'Central pensions'!V67</f>
        <v>11914707.3100223</v>
      </c>
      <c r="I67" s="67" t="n">
        <f aca="false">'Central pensions'!M67</f>
        <v>66978.5285773585</v>
      </c>
      <c r="J67" s="9" t="n">
        <f aca="false">'Central pensions'!W67</f>
        <v>368496.10237182</v>
      </c>
      <c r="K67" s="9"/>
      <c r="L67" s="67" t="n">
        <f aca="false">'Central pensions'!N67</f>
        <v>4485090.85415545</v>
      </c>
      <c r="M67" s="67"/>
      <c r="N67" s="67" t="n">
        <f aca="false">'Central pensions'!L67</f>
        <v>1161371.96299962</v>
      </c>
      <c r="O67" s="9"/>
      <c r="P67" s="9" t="n">
        <f aca="false">'Central pensions'!X67</f>
        <v>29662683.6437349</v>
      </c>
      <c r="Q67" s="67"/>
      <c r="R67" s="67" t="n">
        <f aca="false">'Central SIPA income'!G62</f>
        <v>26828520.880583</v>
      </c>
      <c r="S67" s="67"/>
      <c r="T67" s="9" t="n">
        <f aca="false">'Central SIPA income'!J62</f>
        <v>102581174.860422</v>
      </c>
      <c r="U67" s="9"/>
      <c r="V67" s="67" t="n">
        <f aca="false">'Central SIPA income'!F62</f>
        <v>109730.82837862</v>
      </c>
      <c r="W67" s="67"/>
      <c r="X67" s="67" t="n">
        <f aca="false">'Central SIPA income'!M62</f>
        <v>275612.204611426</v>
      </c>
      <c r="Y67" s="9"/>
      <c r="Z67" s="9" t="n">
        <f aca="false">R67+V67-N67-L67-F67</f>
        <v>-5172021.01640452</v>
      </c>
      <c r="AA67" s="9"/>
      <c r="AB67" s="9" t="n">
        <f aca="false">T67-P67-D67</f>
        <v>-72677582.8120433</v>
      </c>
      <c r="AC67" s="50"/>
      <c r="AD67" s="9"/>
      <c r="AE67" s="9"/>
      <c r="AF67" s="9"/>
      <c r="AG67" s="9" t="n">
        <f aca="false">BF67/100*$AG$57</f>
        <v>6240407703.36614</v>
      </c>
      <c r="AH67" s="40" t="n">
        <f aca="false">(AG67-AG66)/AG66</f>
        <v>0.00648661181824524</v>
      </c>
      <c r="AI67" s="40"/>
      <c r="AJ67" s="40" t="n">
        <f aca="false">AB67/AG67</f>
        <v>-0.0116462875931712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12604329</v>
      </c>
      <c r="AX67" s="7"/>
      <c r="AY67" s="40" t="n">
        <f aca="false">(AW67-AW66)/AW66</f>
        <v>-4.27612570000733E-005</v>
      </c>
      <c r="AZ67" s="39" t="n">
        <f aca="false">workers_and_wage_central!B55</f>
        <v>6751.04407103626</v>
      </c>
      <c r="BA67" s="40" t="n">
        <f aca="false">(AZ67-AZ66)/AZ66</f>
        <v>0.00652965229138538</v>
      </c>
      <c r="BB67" s="7"/>
      <c r="BC67" s="7"/>
      <c r="BD67" s="7"/>
      <c r="BE67" s="7"/>
      <c r="BF67" s="7" t="n">
        <f aca="false">BF66*(1+AY67)*(1+BA67)*(1-BE67)</f>
        <v>108.50645461153</v>
      </c>
      <c r="BG67" s="7"/>
      <c r="BH67" s="7" t="n">
        <f aca="false">BH66+1</f>
        <v>36</v>
      </c>
      <c r="BI67" s="40" t="n">
        <f aca="false">T74/AG74</f>
        <v>0.0144956502769328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142933294.379859</v>
      </c>
      <c r="E68" s="9"/>
      <c r="F68" s="67" t="n">
        <f aca="false">'Central pensions'!I68</f>
        <v>25979818.1871068</v>
      </c>
      <c r="G68" s="9" t="n">
        <f aca="false">'Central pensions'!K68</f>
        <v>2169684.53131739</v>
      </c>
      <c r="H68" s="9" t="n">
        <f aca="false">'Central pensions'!V68</f>
        <v>11936964.1308776</v>
      </c>
      <c r="I68" s="67" t="n">
        <f aca="false">'Central pensions'!M68</f>
        <v>67103.6452984759</v>
      </c>
      <c r="J68" s="9" t="n">
        <f aca="false">'Central pensions'!W68</f>
        <v>369184.457656007</v>
      </c>
      <c r="K68" s="9"/>
      <c r="L68" s="67" t="n">
        <f aca="false">'Central pensions'!N68</f>
        <v>4265529.31779726</v>
      </c>
      <c r="M68" s="67"/>
      <c r="N68" s="67" t="n">
        <f aca="false">'Central pensions'!L68</f>
        <v>1141640.21231508</v>
      </c>
      <c r="O68" s="9"/>
      <c r="P68" s="9" t="n">
        <f aca="false">'Central pensions'!X68</f>
        <v>28414819.5173619</v>
      </c>
      <c r="Q68" s="67"/>
      <c r="R68" s="67" t="n">
        <f aca="false">'Central SIPA income'!G63</f>
        <v>23414479.4261902</v>
      </c>
      <c r="S68" s="67"/>
      <c r="T68" s="9" t="n">
        <f aca="false">'Central SIPA income'!J63</f>
        <v>89527291.4587745</v>
      </c>
      <c r="U68" s="9"/>
      <c r="V68" s="67" t="n">
        <f aca="false">'Central SIPA income'!F63</f>
        <v>114333.085983421</v>
      </c>
      <c r="W68" s="67"/>
      <c r="X68" s="67" t="n">
        <f aca="false">'Central SIPA income'!M63</f>
        <v>287171.748846999</v>
      </c>
      <c r="Y68" s="9"/>
      <c r="Z68" s="9" t="n">
        <f aca="false">R68+V68-N68-L68-F68</f>
        <v>-7858175.20504559</v>
      </c>
      <c r="AA68" s="9"/>
      <c r="AB68" s="9" t="n">
        <f aca="false">T68-P68-D68</f>
        <v>-81820822.4384467</v>
      </c>
      <c r="AC68" s="50"/>
      <c r="AD68" s="9"/>
      <c r="AE68" s="9"/>
      <c r="AF68" s="9"/>
      <c r="AG68" s="9" t="n">
        <f aca="false">BF68/100*$AG$57</f>
        <v>6266654580.54093</v>
      </c>
      <c r="AH68" s="40" t="n">
        <f aca="false">(AG68-AG67)/AG67</f>
        <v>0.00420595551163003</v>
      </c>
      <c r="AI68" s="40"/>
      <c r="AJ68" s="40" t="n">
        <f aca="false">AB68/AG68</f>
        <v>-0.0130565394002272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12628336</v>
      </c>
      <c r="AY68" s="40" t="n">
        <f aca="false">(AW68-AW67)/AW67</f>
        <v>0.00190466307250469</v>
      </c>
      <c r="AZ68" s="39" t="n">
        <f aca="false">workers_and_wage_central!B56</f>
        <v>6766.55066288027</v>
      </c>
      <c r="BA68" s="40" t="n">
        <f aca="false">(AZ68-AZ67)/AZ67</f>
        <v>0.00229691758502061</v>
      </c>
      <c r="BB68" s="7"/>
      <c r="BC68" s="7"/>
      <c r="BD68" s="7"/>
      <c r="BE68" s="7"/>
      <c r="BF68" s="7" t="n">
        <f aca="false">BF67*(1+AY68)*(1+BA68)*(1-BE68)</f>
        <v>108.962827932351</v>
      </c>
      <c r="BG68" s="7"/>
      <c r="BH68" s="0" t="n">
        <f aca="false">BH67+1</f>
        <v>37</v>
      </c>
      <c r="BI68" s="40" t="n">
        <f aca="false">T75/AG75</f>
        <v>0.0166054260324726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146748350.076459</v>
      </c>
      <c r="E69" s="9"/>
      <c r="F69" s="67" t="n">
        <f aca="false">'Central pensions'!I69</f>
        <v>26673249.7196365</v>
      </c>
      <c r="G69" s="9" t="n">
        <f aca="false">'Central pensions'!K69</f>
        <v>2345159.46225342</v>
      </c>
      <c r="H69" s="9" t="n">
        <f aca="false">'Central pensions'!V69</f>
        <v>12902375.4274128</v>
      </c>
      <c r="I69" s="67" t="n">
        <f aca="false">'Central pensions'!M69</f>
        <v>72530.7050181469</v>
      </c>
      <c r="J69" s="9" t="n">
        <f aca="false">'Central pensions'!W69</f>
        <v>399042.538992149</v>
      </c>
      <c r="K69" s="9"/>
      <c r="L69" s="67" t="n">
        <f aca="false">'Central pensions'!N69</f>
        <v>4467326.9447825</v>
      </c>
      <c r="M69" s="67"/>
      <c r="N69" s="67" t="n">
        <f aca="false">'Central pensions'!L69</f>
        <v>1174365.07216083</v>
      </c>
      <c r="O69" s="9"/>
      <c r="P69" s="9" t="n">
        <f aca="false">'Central pensions'!X69</f>
        <v>29641990.8865706</v>
      </c>
      <c r="Q69" s="67"/>
      <c r="R69" s="67" t="n">
        <f aca="false">'Central SIPA income'!G64</f>
        <v>27125062.865262</v>
      </c>
      <c r="S69" s="67"/>
      <c r="T69" s="9" t="n">
        <f aca="false">'Central SIPA income'!J64</f>
        <v>103715028.84064</v>
      </c>
      <c r="U69" s="9"/>
      <c r="V69" s="67" t="n">
        <f aca="false">'Central SIPA income'!F64</f>
        <v>111980.654115286</v>
      </c>
      <c r="W69" s="67"/>
      <c r="X69" s="67" t="n">
        <f aca="false">'Central SIPA income'!M64</f>
        <v>281263.118219172</v>
      </c>
      <c r="Y69" s="9"/>
      <c r="Z69" s="9" t="n">
        <f aca="false">R69+V69-N69-L69-F69</f>
        <v>-5077898.21720252</v>
      </c>
      <c r="AA69" s="9"/>
      <c r="AB69" s="9" t="n">
        <f aca="false">T69-P69-D69</f>
        <v>-72675312.1223888</v>
      </c>
      <c r="AC69" s="50"/>
      <c r="AD69" s="9"/>
      <c r="AE69" s="9"/>
      <c r="AF69" s="9"/>
      <c r="AG69" s="9" t="n">
        <f aca="false">BF69/100*$AG$57</f>
        <v>6308570517.1896</v>
      </c>
      <c r="AH69" s="40" t="n">
        <f aca="false">(AG69-AG68)/AG68</f>
        <v>0.00668872619512626</v>
      </c>
      <c r="AI69" s="40" t="n">
        <f aca="false">(AG69-AG65)/AG65</f>
        <v>0.0253186554191037</v>
      </c>
      <c r="AJ69" s="40" t="n">
        <f aca="false">AB69/AG69</f>
        <v>-0.0115200919010674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12699485</v>
      </c>
      <c r="AY69" s="40" t="n">
        <f aca="false">(AW69-AW68)/AW68</f>
        <v>0.00563407562168127</v>
      </c>
      <c r="AZ69" s="39" t="n">
        <f aca="false">workers_and_wage_central!B57</f>
        <v>6773.64702795963</v>
      </c>
      <c r="BA69" s="40" t="n">
        <f aca="false">(AZ69-AZ68)/AZ68</f>
        <v>0.00104874188237201</v>
      </c>
      <c r="BB69" s="7"/>
      <c r="BC69" s="7"/>
      <c r="BD69" s="7"/>
      <c r="BE69" s="7"/>
      <c r="BF69" s="7" t="n">
        <f aca="false">BF68*(1+AY69)*(1+BA69)*(1-BE69)</f>
        <v>109.691650453837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0.0144452718587779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144834478.564229</v>
      </c>
      <c r="E70" s="6"/>
      <c r="F70" s="8" t="n">
        <f aca="false">'Central pensions'!I70</f>
        <v>26325380.917361</v>
      </c>
      <c r="G70" s="6" t="n">
        <f aca="false">'Central pensions'!K70</f>
        <v>2387127.54642458</v>
      </c>
      <c r="H70" s="6" t="n">
        <f aca="false">'Central pensions'!V70</f>
        <v>13133271.4439358</v>
      </c>
      <c r="I70" s="8" t="n">
        <f aca="false">'Central pensions'!M70</f>
        <v>73828.6870028223</v>
      </c>
      <c r="J70" s="6" t="n">
        <f aca="false">'Central pensions'!W70</f>
        <v>406183.652905234</v>
      </c>
      <c r="K70" s="6"/>
      <c r="L70" s="8" t="n">
        <f aca="false">'Central pensions'!N70</f>
        <v>5253762.84698863</v>
      </c>
      <c r="M70" s="8"/>
      <c r="N70" s="8" t="n">
        <f aca="false">'Central pensions'!L70</f>
        <v>1161775.31098139</v>
      </c>
      <c r="O70" s="6"/>
      <c r="P70" s="6" t="n">
        <f aca="false">'Central pensions'!X70</f>
        <v>33653545.370248</v>
      </c>
      <c r="Q70" s="8"/>
      <c r="R70" s="8" t="n">
        <f aca="false">'Central SIPA income'!G65</f>
        <v>23677690.784024</v>
      </c>
      <c r="S70" s="8"/>
      <c r="T70" s="6" t="n">
        <f aca="false">'Central SIPA income'!J65</f>
        <v>90533702.8984282</v>
      </c>
      <c r="U70" s="6"/>
      <c r="V70" s="8" t="n">
        <f aca="false">'Central SIPA income'!F65</f>
        <v>114986.460342333</v>
      </c>
      <c r="W70" s="8"/>
      <c r="X70" s="8" t="n">
        <f aca="false">'Central SIPA income'!M65</f>
        <v>288812.836863533</v>
      </c>
      <c r="Y70" s="6"/>
      <c r="Z70" s="6" t="n">
        <f aca="false">R70+V70-N70-L70-F70</f>
        <v>-8948241.83096469</v>
      </c>
      <c r="AA70" s="6"/>
      <c r="AB70" s="6" t="n">
        <f aca="false">T70-P70-D70</f>
        <v>-87954321.0360489</v>
      </c>
      <c r="AC70" s="50"/>
      <c r="AD70" s="6"/>
      <c r="AE70" s="6"/>
      <c r="AF70" s="6"/>
      <c r="AG70" s="6" t="n">
        <f aca="false">BF70/100*$AG$57</f>
        <v>6336419331.23133</v>
      </c>
      <c r="AH70" s="61" t="n">
        <f aca="false">(AG70-AG69)/AG69</f>
        <v>0.00441444126935628</v>
      </c>
      <c r="AI70" s="61"/>
      <c r="AJ70" s="61" t="n">
        <f aca="false">AB70/AG70</f>
        <v>-0.0138807607953808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0.00605485151350099</v>
      </c>
      <c r="AV70" s="5"/>
      <c r="AW70" s="65" t="n">
        <f aca="false">workers_and_wage_central!C58</f>
        <v>12723196</v>
      </c>
      <c r="AX70" s="5"/>
      <c r="AY70" s="61" t="n">
        <f aca="false">(AW70-AW69)/AW69</f>
        <v>0.0018670835864604</v>
      </c>
      <c r="AZ70" s="66" t="n">
        <f aca="false">workers_and_wage_central!B58</f>
        <v>6790.8697734521</v>
      </c>
      <c r="BA70" s="61" t="n">
        <f aca="false">(AZ70-AZ69)/AZ69</f>
        <v>0.00254261041672006</v>
      </c>
      <c r="BB70" s="5"/>
      <c r="BC70" s="5"/>
      <c r="BD70" s="5"/>
      <c r="BE70" s="5"/>
      <c r="BF70" s="5" t="n">
        <f aca="false">BF69*(1+AY70)*(1+BA70)*(1-BE70)</f>
        <v>110.175877802504</v>
      </c>
      <c r="BG70" s="5"/>
      <c r="BH70" s="5" t="n">
        <f aca="false">BH69+1</f>
        <v>39</v>
      </c>
      <c r="BI70" s="61" t="n">
        <f aca="false">T77/AG77</f>
        <v>0.0165671727121619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148124681.42057</v>
      </c>
      <c r="E71" s="9"/>
      <c r="F71" s="67" t="n">
        <f aca="false">'Central pensions'!I71</f>
        <v>26923414.2333725</v>
      </c>
      <c r="G71" s="9" t="n">
        <f aca="false">'Central pensions'!K71</f>
        <v>2535524.69826467</v>
      </c>
      <c r="H71" s="9" t="n">
        <f aca="false">'Central pensions'!V71</f>
        <v>13949708.7891217</v>
      </c>
      <c r="I71" s="67" t="n">
        <f aca="false">'Central pensions'!M71</f>
        <v>78418.289637052</v>
      </c>
      <c r="J71" s="9" t="n">
        <f aca="false">'Central pensions'!W71</f>
        <v>431434.292447065</v>
      </c>
      <c r="K71" s="9"/>
      <c r="L71" s="67" t="n">
        <f aca="false">'Central pensions'!N71</f>
        <v>4499142.09635868</v>
      </c>
      <c r="M71" s="67"/>
      <c r="N71" s="67" t="n">
        <f aca="false">'Central pensions'!L71</f>
        <v>1188942.84640347</v>
      </c>
      <c r="O71" s="9"/>
      <c r="P71" s="9" t="n">
        <f aca="false">'Central pensions'!X71</f>
        <v>29887282.4720865</v>
      </c>
      <c r="Q71" s="67"/>
      <c r="R71" s="67" t="n">
        <f aca="false">'Central SIPA income'!G66</f>
        <v>27400275.2475773</v>
      </c>
      <c r="S71" s="67"/>
      <c r="T71" s="9" t="n">
        <f aca="false">'Central SIPA income'!J66</f>
        <v>104767327.237548</v>
      </c>
      <c r="U71" s="9"/>
      <c r="V71" s="67" t="n">
        <f aca="false">'Central SIPA income'!F66</f>
        <v>113058.851393547</v>
      </c>
      <c r="W71" s="67"/>
      <c r="X71" s="67" t="n">
        <f aca="false">'Central SIPA income'!M66</f>
        <v>283971.238929263</v>
      </c>
      <c r="Y71" s="9"/>
      <c r="Z71" s="9" t="n">
        <f aca="false">R71+V71-N71-L71-F71</f>
        <v>-5098165.07716389</v>
      </c>
      <c r="AA71" s="9"/>
      <c r="AB71" s="9" t="n">
        <f aca="false">T71-P71-D71</f>
        <v>-73244636.6551087</v>
      </c>
      <c r="AC71" s="50"/>
      <c r="AD71" s="9"/>
      <c r="AE71" s="9"/>
      <c r="AF71" s="9"/>
      <c r="AG71" s="9" t="n">
        <f aca="false">BF71/100*$AG$57</f>
        <v>6359777803.53695</v>
      </c>
      <c r="AH71" s="40" t="n">
        <f aca="false">(AG71-AG70)/AG70</f>
        <v>0.00368638360003928</v>
      </c>
      <c r="AI71" s="40"/>
      <c r="AJ71" s="40" t="n">
        <f aca="false">AB71/AG71</f>
        <v>-0.0115168546634403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12765896</v>
      </c>
      <c r="AX71" s="7"/>
      <c r="AY71" s="40" t="n">
        <f aca="false">(AW71-AW70)/AW70</f>
        <v>0.00335607499876603</v>
      </c>
      <c r="AZ71" s="39" t="n">
        <f aca="false">workers_and_wage_central!B59</f>
        <v>6793.10535337452</v>
      </c>
      <c r="BA71" s="40" t="n">
        <f aca="false">(AZ71-AZ70)/AZ70</f>
        <v>0.00032920376873563</v>
      </c>
      <c r="BB71" s="7"/>
      <c r="BC71" s="7"/>
      <c r="BD71" s="7"/>
      <c r="BE71" s="7"/>
      <c r="BF71" s="7" t="n">
        <f aca="false">BF70*(1+AY71)*(1+BA71)*(1-BE71)</f>
        <v>110.582028351555</v>
      </c>
      <c r="BG71" s="7"/>
      <c r="BH71" s="7" t="n">
        <f aca="false">BH70+1</f>
        <v>40</v>
      </c>
      <c r="BI71" s="40" t="n">
        <f aca="false">T78/AG78</f>
        <v>0.0144369955210277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145433492.96901</v>
      </c>
      <c r="E72" s="9"/>
      <c r="F72" s="67" t="n">
        <f aca="false">'Central pensions'!I72</f>
        <v>26434258.8760982</v>
      </c>
      <c r="G72" s="9" t="n">
        <f aca="false">'Central pensions'!K72</f>
        <v>2559577.70776288</v>
      </c>
      <c r="H72" s="9" t="n">
        <f aca="false">'Central pensions'!V72</f>
        <v>14082041.3505957</v>
      </c>
      <c r="I72" s="67" t="n">
        <f aca="false">'Central pensions'!M72</f>
        <v>79162.1971473047</v>
      </c>
      <c r="J72" s="9" t="n">
        <f aca="false">'Central pensions'!W72</f>
        <v>435527.052080275</v>
      </c>
      <c r="K72" s="9"/>
      <c r="L72" s="67" t="n">
        <f aca="false">'Central pensions'!N72</f>
        <v>4357180.7564872</v>
      </c>
      <c r="M72" s="67"/>
      <c r="N72" s="67" t="n">
        <f aca="false">'Central pensions'!L72</f>
        <v>1166740.7960596</v>
      </c>
      <c r="O72" s="9"/>
      <c r="P72" s="9" t="n">
        <f aca="false">'Central pensions'!X72</f>
        <v>29028495.2743095</v>
      </c>
      <c r="Q72" s="67"/>
      <c r="R72" s="67" t="n">
        <f aca="false">'Central SIPA income'!G67</f>
        <v>24017816.8881608</v>
      </c>
      <c r="S72" s="67"/>
      <c r="T72" s="9" t="n">
        <f aca="false">'Central SIPA income'!J67</f>
        <v>91834204.5369027</v>
      </c>
      <c r="U72" s="9"/>
      <c r="V72" s="67" t="n">
        <f aca="false">'Central SIPA income'!F67</f>
        <v>114658.522414156</v>
      </c>
      <c r="W72" s="67"/>
      <c r="X72" s="67" t="n">
        <f aca="false">'Central SIPA income'!M67</f>
        <v>287989.151335079</v>
      </c>
      <c r="Y72" s="9"/>
      <c r="Z72" s="9" t="n">
        <f aca="false">R72+V72-N72-L72-F72</f>
        <v>-7825705.01807005</v>
      </c>
      <c r="AA72" s="9"/>
      <c r="AB72" s="9" t="n">
        <f aca="false">T72-P72-D72</f>
        <v>-82627783.7064164</v>
      </c>
      <c r="AC72" s="50"/>
      <c r="AD72" s="9"/>
      <c r="AE72" s="9"/>
      <c r="AF72" s="9"/>
      <c r="AG72" s="9" t="n">
        <f aca="false">BF72/100*$AG$57</f>
        <v>6409215099.62982</v>
      </c>
      <c r="AH72" s="40" t="n">
        <f aca="false">(AG72-AG71)/AG71</f>
        <v>0.00777343133990778</v>
      </c>
      <c r="AI72" s="40"/>
      <c r="AJ72" s="40" t="n">
        <f aca="false">AB72/AG72</f>
        <v>-0.0128920284967794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12783291</v>
      </c>
      <c r="AY72" s="40" t="n">
        <f aca="false">(AW72-AW71)/AW71</f>
        <v>0.00136261489205301</v>
      </c>
      <c r="AZ72" s="39" t="n">
        <f aca="false">workers_and_wage_central!B60</f>
        <v>6836.5954446599</v>
      </c>
      <c r="BA72" s="40" t="n">
        <f aca="false">(AZ72-AZ71)/AZ71</f>
        <v>0.00640209286078229</v>
      </c>
      <c r="BB72" s="7"/>
      <c r="BC72" s="7"/>
      <c r="BD72" s="7"/>
      <c r="BE72" s="7"/>
      <c r="BF72" s="7" t="n">
        <f aca="false">BF71*(1+AY72)*(1+BA72)*(1-BE72)</f>
        <v>111.441630156374</v>
      </c>
      <c r="BG72" s="7"/>
      <c r="BH72" s="0" t="n">
        <f aca="false">BH71+1</f>
        <v>41</v>
      </c>
      <c r="BI72" s="40" t="n">
        <f aca="false">T79/AG79</f>
        <v>0.0166997541411947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148456501.017699</v>
      </c>
      <c r="E73" s="9"/>
      <c r="F73" s="67" t="n">
        <f aca="false">'Central pensions'!I73</f>
        <v>26983726.372974</v>
      </c>
      <c r="G73" s="9" t="n">
        <f aca="false">'Central pensions'!K73</f>
        <v>2686741.42294499</v>
      </c>
      <c r="H73" s="9" t="n">
        <f aca="false">'Central pensions'!V73</f>
        <v>14781658.592166</v>
      </c>
      <c r="I73" s="67" t="n">
        <f aca="false">'Central pensions'!M73</f>
        <v>83095.095555</v>
      </c>
      <c r="J73" s="9" t="n">
        <f aca="false">'Central pensions'!W73</f>
        <v>457164.698726785</v>
      </c>
      <c r="K73" s="9"/>
      <c r="L73" s="67" t="n">
        <f aca="false">'Central pensions'!N73</f>
        <v>4440585.60224451</v>
      </c>
      <c r="M73" s="67"/>
      <c r="N73" s="67" t="n">
        <f aca="false">'Central pensions'!L73</f>
        <v>1191026.44899986</v>
      </c>
      <c r="O73" s="9"/>
      <c r="P73" s="9" t="n">
        <f aca="false">'Central pensions'!X73</f>
        <v>29594895.9124854</v>
      </c>
      <c r="Q73" s="67"/>
      <c r="R73" s="67" t="n">
        <f aca="false">'Central SIPA income'!G68</f>
        <v>27958051.4532551</v>
      </c>
      <c r="S73" s="67"/>
      <c r="T73" s="9" t="n">
        <f aca="false">'Central SIPA income'!J68</f>
        <v>106900032.903369</v>
      </c>
      <c r="U73" s="9"/>
      <c r="V73" s="67" t="n">
        <f aca="false">'Central SIPA income'!F68</f>
        <v>113476.795430447</v>
      </c>
      <c r="W73" s="67"/>
      <c r="X73" s="67" t="n">
        <f aca="false">'Central SIPA income'!M68</f>
        <v>285020.993853346</v>
      </c>
      <c r="Y73" s="9"/>
      <c r="Z73" s="9" t="n">
        <f aca="false">R73+V73-N73-L73-F73</f>
        <v>-4543810.17553287</v>
      </c>
      <c r="AA73" s="9"/>
      <c r="AB73" s="9" t="n">
        <f aca="false">T73-P73-D73</f>
        <v>-71151364.0268157</v>
      </c>
      <c r="AC73" s="50"/>
      <c r="AD73" s="9"/>
      <c r="AE73" s="9"/>
      <c r="AF73" s="9"/>
      <c r="AG73" s="9" t="n">
        <f aca="false">BF73/100*$AG$57</f>
        <v>6462700960.02315</v>
      </c>
      <c r="AH73" s="40" t="n">
        <f aca="false">(AG73-AG72)/AG72</f>
        <v>0.00834514984470062</v>
      </c>
      <c r="AI73" s="40" t="n">
        <f aca="false">(AG73-AG69)/AG69</f>
        <v>0.0244319124932609</v>
      </c>
      <c r="AJ73" s="40" t="n">
        <f aca="false">AB73/AG73</f>
        <v>-0.0110095398915937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12859252</v>
      </c>
      <c r="AY73" s="40" t="n">
        <f aca="false">(AW73-AW72)/AW72</f>
        <v>0.00594221003026529</v>
      </c>
      <c r="AZ73" s="39" t="n">
        <f aca="false">workers_and_wage_central!B61</f>
        <v>6852.92633049544</v>
      </c>
      <c r="BA73" s="40" t="n">
        <f aca="false">(AZ73-AZ72)/AZ72</f>
        <v>0.00238874538763325</v>
      </c>
      <c r="BB73" s="7"/>
      <c r="BC73" s="7"/>
      <c r="BD73" s="7"/>
      <c r="BE73" s="7"/>
      <c r="BF73" s="7" t="n">
        <f aca="false">BF72*(1+AY73)*(1+BA73)*(1-BE73)</f>
        <v>112.371627258966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0.0145093699358494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146303067.288888</v>
      </c>
      <c r="E74" s="6"/>
      <c r="F74" s="8" t="n">
        <f aca="false">'Central pensions'!I74</f>
        <v>26592314.3020829</v>
      </c>
      <c r="G74" s="6" t="n">
        <f aca="false">'Central pensions'!K74</f>
        <v>2704584.6063648</v>
      </c>
      <c r="H74" s="6" t="n">
        <f aca="false">'Central pensions'!V74</f>
        <v>14879826.5227516</v>
      </c>
      <c r="I74" s="8" t="n">
        <f aca="false">'Central pensions'!M74</f>
        <v>83646.9465886019</v>
      </c>
      <c r="J74" s="6" t="n">
        <f aca="false">'Central pensions'!W74</f>
        <v>460200.820291285</v>
      </c>
      <c r="K74" s="6"/>
      <c r="L74" s="8" t="n">
        <f aca="false">'Central pensions'!N74</f>
        <v>5243037.82152815</v>
      </c>
      <c r="M74" s="8"/>
      <c r="N74" s="8" t="n">
        <f aca="false">'Central pensions'!L74</f>
        <v>1174819.7586277</v>
      </c>
      <c r="O74" s="6"/>
      <c r="P74" s="6" t="n">
        <f aca="false">'Central pensions'!X74</f>
        <v>33669659.8643646</v>
      </c>
      <c r="Q74" s="8"/>
      <c r="R74" s="8" t="n">
        <f aca="false">'Central SIPA income'!G69</f>
        <v>24797039.6174605</v>
      </c>
      <c r="S74" s="8"/>
      <c r="T74" s="6" t="n">
        <f aca="false">'Central SIPA income'!J69</f>
        <v>94813630.1789389</v>
      </c>
      <c r="U74" s="6"/>
      <c r="V74" s="8" t="n">
        <f aca="false">'Central SIPA income'!F69</f>
        <v>110989.505295692</v>
      </c>
      <c r="W74" s="8"/>
      <c r="X74" s="8" t="n">
        <f aca="false">'Central SIPA income'!M69</f>
        <v>278773.638140485</v>
      </c>
      <c r="Y74" s="6"/>
      <c r="Z74" s="6" t="n">
        <f aca="false">R74+V74-N74-L74-F74</f>
        <v>-8102142.75948253</v>
      </c>
      <c r="AA74" s="6"/>
      <c r="AB74" s="6" t="n">
        <f aca="false">T74-P74-D74</f>
        <v>-85159096.9743133</v>
      </c>
      <c r="AC74" s="50"/>
      <c r="AD74" s="6"/>
      <c r="AE74" s="6"/>
      <c r="AF74" s="6"/>
      <c r="AG74" s="6" t="n">
        <f aca="false">BF74/100*$AG$57</f>
        <v>6540833171.85276</v>
      </c>
      <c r="AH74" s="61" t="n">
        <f aca="false">(AG74-AG73)/AG73</f>
        <v>0.0120897148596106</v>
      </c>
      <c r="AI74" s="61"/>
      <c r="AJ74" s="61" t="n">
        <f aca="false">AB74/AG74</f>
        <v>-0.0130196100002641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0.00475385614030546</v>
      </c>
      <c r="AV74" s="5"/>
      <c r="AW74" s="65" t="n">
        <f aca="false">workers_and_wage_central!C62</f>
        <v>12926859</v>
      </c>
      <c r="AX74" s="5"/>
      <c r="AY74" s="61" t="n">
        <f aca="false">(AW74-AW73)/AW73</f>
        <v>0.00525745976515586</v>
      </c>
      <c r="AZ74" s="66" t="n">
        <f aca="false">workers_and_wage_central!B62</f>
        <v>6899.50239951998</v>
      </c>
      <c r="BA74" s="61" t="n">
        <f aca="false">(AZ74-AZ73)/AZ73</f>
        <v>0.00679652265007915</v>
      </c>
      <c r="BB74" s="5"/>
      <c r="BC74" s="5"/>
      <c r="BD74" s="5"/>
      <c r="BE74" s="5"/>
      <c r="BF74" s="5" t="n">
        <f aca="false">BF73*(1+AY74)*(1+BA74)*(1-BE74)</f>
        <v>113.730168190838</v>
      </c>
      <c r="BG74" s="5"/>
      <c r="BH74" s="5" t="n">
        <f aca="false">BH73+1</f>
        <v>43</v>
      </c>
      <c r="BI74" s="61" t="n">
        <f aca="false">T81/AG81</f>
        <v>0.0167160656516021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150405509.073371</v>
      </c>
      <c r="E75" s="9"/>
      <c r="F75" s="67" t="n">
        <f aca="false">'Central pensions'!I75</f>
        <v>27337981.6579392</v>
      </c>
      <c r="G75" s="9" t="n">
        <f aca="false">'Central pensions'!K75</f>
        <v>2844713.47126305</v>
      </c>
      <c r="H75" s="9" t="n">
        <f aca="false">'Central pensions'!V75</f>
        <v>15650774.1927225</v>
      </c>
      <c r="I75" s="67" t="n">
        <f aca="false">'Central pensions'!M75</f>
        <v>87980.8290081355</v>
      </c>
      <c r="J75" s="9" t="n">
        <f aca="false">'Central pensions'!W75</f>
        <v>484044.562661518</v>
      </c>
      <c r="K75" s="9"/>
      <c r="L75" s="67" t="n">
        <f aca="false">'Central pensions'!N75</f>
        <v>4435729.09480525</v>
      </c>
      <c r="M75" s="67"/>
      <c r="N75" s="67" t="n">
        <f aca="false">'Central pensions'!L75</f>
        <v>1210095.28133357</v>
      </c>
      <c r="O75" s="9"/>
      <c r="P75" s="9" t="n">
        <f aca="false">'Central pensions'!X75</f>
        <v>29674606.5615812</v>
      </c>
      <c r="Q75" s="67"/>
      <c r="R75" s="67" t="n">
        <f aca="false">'Central SIPA income'!G70</f>
        <v>28465140.9799003</v>
      </c>
      <c r="S75" s="67"/>
      <c r="T75" s="9" t="n">
        <f aca="false">'Central SIPA income'!J70</f>
        <v>108838933.658808</v>
      </c>
      <c r="U75" s="9"/>
      <c r="V75" s="67" t="n">
        <f aca="false">'Central SIPA income'!F70</f>
        <v>114656.54810112</v>
      </c>
      <c r="W75" s="67"/>
      <c r="X75" s="67" t="n">
        <f aca="false">'Central SIPA income'!M70</f>
        <v>287984.192429943</v>
      </c>
      <c r="Y75" s="9"/>
      <c r="Z75" s="9" t="n">
        <f aca="false">R75+V75-N75-L75-F75</f>
        <v>-4404008.50607654</v>
      </c>
      <c r="AA75" s="9"/>
      <c r="AB75" s="9" t="n">
        <f aca="false">T75-P75-D75</f>
        <v>-71241181.9761433</v>
      </c>
      <c r="AC75" s="50"/>
      <c r="AD75" s="9"/>
      <c r="AE75" s="9"/>
      <c r="AF75" s="9"/>
      <c r="AG75" s="9" t="n">
        <f aca="false">BF75/100*$AG$57</f>
        <v>6554419829.15522</v>
      </c>
      <c r="AH75" s="40" t="n">
        <f aca="false">(AG75-AG74)/AG74</f>
        <v>0.00207720590718112</v>
      </c>
      <c r="AI75" s="40"/>
      <c r="AJ75" s="40" t="n">
        <f aca="false">AB75/AG75</f>
        <v>-0.010869181992165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13007471</v>
      </c>
      <c r="AX75" s="7"/>
      <c r="AY75" s="40" t="n">
        <f aca="false">(AW75-AW74)/AW74</f>
        <v>0.00623600829869035</v>
      </c>
      <c r="AZ75" s="39" t="n">
        <f aca="false">workers_and_wage_central!B63</f>
        <v>6870.98655746831</v>
      </c>
      <c r="BA75" s="40" t="n">
        <f aca="false">(AZ75-AZ74)/AZ74</f>
        <v>-0.00413302878967808</v>
      </c>
      <c r="BB75" s="7"/>
      <c r="BC75" s="7"/>
      <c r="BD75" s="7"/>
      <c r="BE75" s="7"/>
      <c r="BF75" s="7" t="n">
        <f aca="false">BF74*(1+AY75)*(1+BA75)*(1-BE75)</f>
        <v>113.966409168028</v>
      </c>
      <c r="BG75" s="7"/>
      <c r="BH75" s="7" t="n">
        <f aca="false">BH74+1</f>
        <v>44</v>
      </c>
      <c r="BI75" s="40" t="n">
        <f aca="false">T82/AG82</f>
        <v>0.014554252053859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148866105.655554</v>
      </c>
      <c r="E76" s="9"/>
      <c r="F76" s="67" t="n">
        <f aca="false">'Central pensions'!I76</f>
        <v>27058176.8644863</v>
      </c>
      <c r="G76" s="9" t="n">
        <f aca="false">'Central pensions'!K76</f>
        <v>2778560.8067536</v>
      </c>
      <c r="H76" s="9" t="n">
        <f aca="false">'Central pensions'!V76</f>
        <v>15286821.750783</v>
      </c>
      <c r="I76" s="67" t="n">
        <f aca="false">'Central pensions'!M76</f>
        <v>85934.8703119676</v>
      </c>
      <c r="J76" s="9" t="n">
        <f aca="false">'Central pensions'!W76</f>
        <v>472788.30157061</v>
      </c>
      <c r="K76" s="9"/>
      <c r="L76" s="67" t="n">
        <f aca="false">'Central pensions'!N76</f>
        <v>4345748.1887496</v>
      </c>
      <c r="M76" s="67"/>
      <c r="N76" s="67" t="n">
        <f aca="false">'Central pensions'!L76</f>
        <v>1199995.71144131</v>
      </c>
      <c r="O76" s="9"/>
      <c r="P76" s="9" t="n">
        <f aca="false">'Central pensions'!X76</f>
        <v>29152130.3586148</v>
      </c>
      <c r="Q76" s="67"/>
      <c r="R76" s="67" t="n">
        <f aca="false">'Central SIPA income'!G71</f>
        <v>24714146.4248494</v>
      </c>
      <c r="S76" s="67"/>
      <c r="T76" s="9" t="n">
        <f aca="false">'Central SIPA income'!J71</f>
        <v>94496680.8724963</v>
      </c>
      <c r="U76" s="9"/>
      <c r="V76" s="67" t="n">
        <f aca="false">'Central SIPA income'!F71</f>
        <v>114370.212784196</v>
      </c>
      <c r="W76" s="67"/>
      <c r="X76" s="67" t="n">
        <f aca="false">'Central SIPA income'!M71</f>
        <v>287265.000666592</v>
      </c>
      <c r="Y76" s="9"/>
      <c r="Z76" s="9" t="n">
        <f aca="false">R76+V76-N76-L76-F76</f>
        <v>-7775404.12704365</v>
      </c>
      <c r="AA76" s="9"/>
      <c r="AB76" s="9" t="n">
        <f aca="false">T76-P76-D76</f>
        <v>-83521555.1416722</v>
      </c>
      <c r="AC76" s="50"/>
      <c r="AD76" s="9"/>
      <c r="AE76" s="9"/>
      <c r="AF76" s="9"/>
      <c r="AG76" s="9" t="n">
        <f aca="false">BF76/100*$AG$57</f>
        <v>6541703181.24364</v>
      </c>
      <c r="AH76" s="40" t="n">
        <f aca="false">(AG76-AG75)/AG75</f>
        <v>-0.00194016377391836</v>
      </c>
      <c r="AI76" s="40"/>
      <c r="AJ76" s="40" t="n">
        <f aca="false">AB76/AG76</f>
        <v>-0.0127675549971673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12984427</v>
      </c>
      <c r="AY76" s="40" t="n">
        <f aca="false">(AW76-AW75)/AW75</f>
        <v>-0.00177159726129699</v>
      </c>
      <c r="AZ76" s="39" t="n">
        <f aca="false">workers_and_wage_central!B64</f>
        <v>6869.8262836882</v>
      </c>
      <c r="BA76" s="40" t="n">
        <f aca="false">(AZ76-AZ75)/AZ75</f>
        <v>-0.000168865674588169</v>
      </c>
      <c r="BB76" s="7"/>
      <c r="BC76" s="7"/>
      <c r="BD76" s="7"/>
      <c r="BE76" s="7"/>
      <c r="BF76" s="7" t="n">
        <f aca="false">BF75*(1+AY76)*(1+BA76)*(1-BE76)</f>
        <v>113.745295669517</v>
      </c>
      <c r="BG76" s="7"/>
      <c r="BH76" s="0" t="n">
        <f aca="false">BH75+1</f>
        <v>45</v>
      </c>
      <c r="BI76" s="40" t="n">
        <f aca="false">T83/AG83</f>
        <v>0.0167810220611405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152224322.644211</v>
      </c>
      <c r="E77" s="9"/>
      <c r="F77" s="67" t="n">
        <f aca="false">'Central pensions'!I77</f>
        <v>27668572.5541449</v>
      </c>
      <c r="G77" s="9" t="n">
        <f aca="false">'Central pensions'!K77</f>
        <v>2873216.06993708</v>
      </c>
      <c r="H77" s="9" t="n">
        <f aca="false">'Central pensions'!V77</f>
        <v>15807587.0810008</v>
      </c>
      <c r="I77" s="67" t="n">
        <f aca="false">'Central pensions'!M77</f>
        <v>88862.3526784671</v>
      </c>
      <c r="J77" s="9" t="n">
        <f aca="false">'Central pensions'!W77</f>
        <v>488894.445804151</v>
      </c>
      <c r="K77" s="9"/>
      <c r="L77" s="67" t="n">
        <f aca="false">'Central pensions'!N77</f>
        <v>4498720.79796798</v>
      </c>
      <c r="M77" s="67"/>
      <c r="N77" s="67" t="n">
        <f aca="false">'Central pensions'!L77</f>
        <v>1227492.33208526</v>
      </c>
      <c r="O77" s="9"/>
      <c r="P77" s="9" t="n">
        <f aca="false">'Central pensions'!X77</f>
        <v>30097184.2490186</v>
      </c>
      <c r="Q77" s="67"/>
      <c r="R77" s="67" t="n">
        <f aca="false">'Central SIPA income'!G72</f>
        <v>28536888.2159272</v>
      </c>
      <c r="S77" s="67"/>
      <c r="T77" s="9" t="n">
        <f aca="false">'Central SIPA income'!J72</f>
        <v>109113265.434212</v>
      </c>
      <c r="U77" s="9"/>
      <c r="V77" s="67" t="n">
        <f aca="false">'Central SIPA income'!F72</f>
        <v>115899.205682498</v>
      </c>
      <c r="W77" s="67"/>
      <c r="X77" s="67" t="n">
        <f aca="false">'Central SIPA income'!M72</f>
        <v>291105.390006244</v>
      </c>
      <c r="Y77" s="9"/>
      <c r="Z77" s="9" t="n">
        <f aca="false">R77+V77-N77-L77-F77</f>
        <v>-4741998.26258853</v>
      </c>
      <c r="AA77" s="9"/>
      <c r="AB77" s="9" t="n">
        <f aca="false">T77-P77-D77</f>
        <v>-73208241.4590178</v>
      </c>
      <c r="AC77" s="50"/>
      <c r="AD77" s="9"/>
      <c r="AE77" s="9"/>
      <c r="AF77" s="9"/>
      <c r="AG77" s="9" t="n">
        <f aca="false">BF77/100*$AG$57</f>
        <v>6586112629.47191</v>
      </c>
      <c r="AH77" s="40" t="n">
        <f aca="false">(AG77-AG76)/AG76</f>
        <v>0.00678866756834844</v>
      </c>
      <c r="AI77" s="40" t="n">
        <f aca="false">(AG77-AG73)/AG73</f>
        <v>0.0190959894651106</v>
      </c>
      <c r="AJ77" s="40" t="n">
        <f aca="false">AB77/AG77</f>
        <v>-0.0111155465412816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13031762</v>
      </c>
      <c r="AY77" s="40" t="n">
        <f aca="false">(AW77-AW76)/AW76</f>
        <v>0.00364552089976708</v>
      </c>
      <c r="AZ77" s="39" t="n">
        <f aca="false">workers_and_wage_central!B65</f>
        <v>6891.3407239439</v>
      </c>
      <c r="BA77" s="40" t="n">
        <f aca="false">(AZ77-AZ76)/AZ76</f>
        <v>0.00313172988184463</v>
      </c>
      <c r="BB77" s="7"/>
      <c r="BC77" s="7"/>
      <c r="BD77" s="7"/>
      <c r="BE77" s="7"/>
      <c r="BF77" s="7" t="n">
        <f aca="false">BF76*(1+AY77)*(1+BA77)*(1-BE77)</f>
        <v>114.517474669281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0.0145841310993819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149778360.646563</v>
      </c>
      <c r="E78" s="6"/>
      <c r="F78" s="8" t="n">
        <f aca="false">'Central pensions'!I78</f>
        <v>27223990.0076698</v>
      </c>
      <c r="G78" s="6" t="n">
        <f aca="false">'Central pensions'!K78</f>
        <v>2902489.00044038</v>
      </c>
      <c r="H78" s="6" t="n">
        <f aca="false">'Central pensions'!V78</f>
        <v>15968638.1077191</v>
      </c>
      <c r="I78" s="8" t="n">
        <f aca="false">'Central pensions'!M78</f>
        <v>89767.7010445488</v>
      </c>
      <c r="J78" s="6" t="n">
        <f aca="false">'Central pensions'!W78</f>
        <v>493875.40539338</v>
      </c>
      <c r="K78" s="6"/>
      <c r="L78" s="8" t="n">
        <f aca="false">'Central pensions'!N78</f>
        <v>5193569.49027446</v>
      </c>
      <c r="M78" s="8"/>
      <c r="N78" s="8" t="n">
        <f aca="false">'Central pensions'!L78</f>
        <v>1209431.57970433</v>
      </c>
      <c r="O78" s="6"/>
      <c r="P78" s="6" t="n">
        <f aca="false">'Central pensions'!X78</f>
        <v>33603392.4857521</v>
      </c>
      <c r="Q78" s="8"/>
      <c r="R78" s="8" t="n">
        <f aca="false">'Central SIPA income'!G73</f>
        <v>25083093.9109196</v>
      </c>
      <c r="S78" s="8"/>
      <c r="T78" s="6" t="n">
        <f aca="false">'Central SIPA income'!J73</f>
        <v>95907383.5627917</v>
      </c>
      <c r="U78" s="6"/>
      <c r="V78" s="8" t="n">
        <f aca="false">'Central SIPA income'!F73</f>
        <v>119810.123795037</v>
      </c>
      <c r="W78" s="8"/>
      <c r="X78" s="8" t="n">
        <f aca="false">'Central SIPA income'!M73</f>
        <v>300928.488755962</v>
      </c>
      <c r="Y78" s="6"/>
      <c r="Z78" s="6" t="n">
        <f aca="false">R78+V78-N78-L78-F78</f>
        <v>-8424087.04293393</v>
      </c>
      <c r="AA78" s="6"/>
      <c r="AB78" s="6" t="n">
        <f aca="false">T78-P78-D78</f>
        <v>-87474369.5695231</v>
      </c>
      <c r="AC78" s="50"/>
      <c r="AD78" s="6"/>
      <c r="AE78" s="6"/>
      <c r="AF78" s="6"/>
      <c r="AG78" s="6" t="n">
        <f aca="false">BF78/100*$AG$57</f>
        <v>6643167785.3679</v>
      </c>
      <c r="AH78" s="61" t="n">
        <f aca="false">(AG78-AG77)/AG77</f>
        <v>0.0086629487082683</v>
      </c>
      <c r="AI78" s="61"/>
      <c r="AJ78" s="61" t="n">
        <f aca="false">AB78/AG78</f>
        <v>-0.0131675689062366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0.00734425365778383</v>
      </c>
      <c r="AV78" s="5"/>
      <c r="AW78" s="65" t="n">
        <f aca="false">workers_and_wage_central!C66</f>
        <v>13069100</v>
      </c>
      <c r="AX78" s="5"/>
      <c r="AY78" s="61" t="n">
        <f aca="false">(AW78-AW77)/AW77</f>
        <v>0.00286515361468388</v>
      </c>
      <c r="AZ78" s="66" t="n">
        <f aca="false">workers_and_wage_central!B66</f>
        <v>6931.18115642228</v>
      </c>
      <c r="BA78" s="61" t="n">
        <f aca="false">(AZ78-AZ77)/AZ77</f>
        <v>0.00578123097874842</v>
      </c>
      <c r="BB78" s="5"/>
      <c r="BC78" s="5"/>
      <c r="BD78" s="5"/>
      <c r="BE78" s="5"/>
      <c r="BF78" s="5" t="n">
        <f aca="false">BF77*(1+AY78)*(1+BA78)*(1-BE78)</f>
        <v>115.509533678541</v>
      </c>
      <c r="BG78" s="5"/>
      <c r="BH78" s="5" t="n">
        <f aca="false">BH77+1</f>
        <v>47</v>
      </c>
      <c r="BI78" s="61" t="n">
        <f aca="false">T85/AG85</f>
        <v>0.0167635554368525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153111850.003728</v>
      </c>
      <c r="E79" s="9"/>
      <c r="F79" s="67" t="n">
        <f aca="false">'Central pensions'!I79</f>
        <v>27829891.1575982</v>
      </c>
      <c r="G79" s="9" t="n">
        <f aca="false">'Central pensions'!K79</f>
        <v>3015645.05893661</v>
      </c>
      <c r="H79" s="9" t="n">
        <f aca="false">'Central pensions'!V79</f>
        <v>16591189.3551306</v>
      </c>
      <c r="I79" s="67" t="n">
        <f aca="false">'Central pensions'!M79</f>
        <v>93267.3729568021</v>
      </c>
      <c r="J79" s="9" t="n">
        <f aca="false">'Central pensions'!W79</f>
        <v>513129.567684449</v>
      </c>
      <c r="K79" s="9"/>
      <c r="L79" s="67" t="n">
        <f aca="false">'Central pensions'!N79</f>
        <v>4450132.06402199</v>
      </c>
      <c r="M79" s="67"/>
      <c r="N79" s="67" t="n">
        <f aca="false">'Central pensions'!L79</f>
        <v>1237211.03266492</v>
      </c>
      <c r="O79" s="9"/>
      <c r="P79" s="9" t="n">
        <f aca="false">'Central pensions'!X79</f>
        <v>29898526.5007007</v>
      </c>
      <c r="Q79" s="67"/>
      <c r="R79" s="67" t="n">
        <f aca="false">'Central SIPA income'!G74</f>
        <v>29099315.8954886</v>
      </c>
      <c r="S79" s="67"/>
      <c r="T79" s="9" t="n">
        <f aca="false">'Central SIPA income'!J74</f>
        <v>111263756.413578</v>
      </c>
      <c r="U79" s="9"/>
      <c r="V79" s="67" t="n">
        <f aca="false">'Central SIPA income'!F74</f>
        <v>114711.740485611</v>
      </c>
      <c r="W79" s="67"/>
      <c r="X79" s="67" t="n">
        <f aca="false">'Central SIPA income'!M74</f>
        <v>288122.819787378</v>
      </c>
      <c r="Y79" s="9"/>
      <c r="Z79" s="9" t="n">
        <f aca="false">R79+V79-N79-L79-F79</f>
        <v>-4303206.61831093</v>
      </c>
      <c r="AA79" s="9"/>
      <c r="AB79" s="9" t="n">
        <f aca="false">T79-P79-D79</f>
        <v>-71746620.0908507</v>
      </c>
      <c r="AC79" s="50"/>
      <c r="AD79" s="9"/>
      <c r="AE79" s="9"/>
      <c r="AF79" s="9"/>
      <c r="AG79" s="9" t="n">
        <f aca="false">BF79/100*$AG$57</f>
        <v>6662598471.38193</v>
      </c>
      <c r="AH79" s="40" t="n">
        <f aca="false">(AG79-AG78)/AG78</f>
        <v>0.00292491272865785</v>
      </c>
      <c r="AI79" s="40"/>
      <c r="AJ79" s="40" t="n">
        <f aca="false">AB79/AG79</f>
        <v>-0.0107685643070082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13030994</v>
      </c>
      <c r="AX79" s="7"/>
      <c r="AY79" s="40" t="n">
        <f aca="false">(AW79-AW78)/AW78</f>
        <v>-0.00291573252940141</v>
      </c>
      <c r="AZ79" s="39" t="n">
        <f aca="false">workers_and_wage_central!B67</f>
        <v>6971.78210829238</v>
      </c>
      <c r="BA79" s="40" t="n">
        <f aca="false">(AZ79-AZ78)/AZ78</f>
        <v>0.00585772481685599</v>
      </c>
      <c r="BB79" s="7"/>
      <c r="BC79" s="7"/>
      <c r="BD79" s="7"/>
      <c r="BE79" s="7"/>
      <c r="BF79" s="7" t="n">
        <f aca="false">BF78*(1+AY79)*(1+BA79)*(1-BE79)</f>
        <v>115.847388983879</v>
      </c>
      <c r="BG79" s="7"/>
      <c r="BH79" s="7" t="n">
        <f aca="false">BH78+1</f>
        <v>48</v>
      </c>
      <c r="BI79" s="40" t="n">
        <f aca="false">T86/AG86</f>
        <v>0.0145991319641516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150681639.255302</v>
      </c>
      <c r="E80" s="9"/>
      <c r="F80" s="67" t="n">
        <f aca="false">'Central pensions'!I80</f>
        <v>27388171.5871202</v>
      </c>
      <c r="G80" s="9" t="n">
        <f aca="false">'Central pensions'!K80</f>
        <v>3028530.40498028</v>
      </c>
      <c r="H80" s="9" t="n">
        <f aca="false">'Central pensions'!V80</f>
        <v>16662080.7272711</v>
      </c>
      <c r="I80" s="67" t="n">
        <f aca="false">'Central pensions'!M80</f>
        <v>93665.8888138225</v>
      </c>
      <c r="J80" s="9" t="n">
        <f aca="false">'Central pensions'!W80</f>
        <v>515322.084348589</v>
      </c>
      <c r="K80" s="9"/>
      <c r="L80" s="67" t="n">
        <f aca="false">'Central pensions'!N80</f>
        <v>4309714.19483764</v>
      </c>
      <c r="M80" s="67"/>
      <c r="N80" s="67" t="n">
        <f aca="false">'Central pensions'!L80</f>
        <v>1218539.94845534</v>
      </c>
      <c r="O80" s="9"/>
      <c r="P80" s="9" t="n">
        <f aca="false">'Central pensions'!X80</f>
        <v>29067174.713524</v>
      </c>
      <c r="Q80" s="67"/>
      <c r="R80" s="67" t="n">
        <f aca="false">'Central SIPA income'!G75</f>
        <v>25449976.9956442</v>
      </c>
      <c r="S80" s="67"/>
      <c r="T80" s="9" t="n">
        <f aca="false">'Central SIPA income'!J75</f>
        <v>97310192.8356169</v>
      </c>
      <c r="U80" s="9"/>
      <c r="V80" s="67" t="n">
        <f aca="false">'Central SIPA income'!F75</f>
        <v>118440.904163802</v>
      </c>
      <c r="W80" s="67"/>
      <c r="X80" s="67" t="n">
        <f aca="false">'Central SIPA income'!M75</f>
        <v>297489.403799272</v>
      </c>
      <c r="Y80" s="9"/>
      <c r="Z80" s="9" t="n">
        <f aca="false">R80+V80-N80-L80-F80</f>
        <v>-7348007.83060519</v>
      </c>
      <c r="AA80" s="9"/>
      <c r="AB80" s="9" t="n">
        <f aca="false">T80-P80-D80</f>
        <v>-82438621.1332087</v>
      </c>
      <c r="AC80" s="50"/>
      <c r="AD80" s="9"/>
      <c r="AE80" s="9"/>
      <c r="AF80" s="9"/>
      <c r="AG80" s="9" t="n">
        <f aca="false">BF80/100*$AG$57</f>
        <v>6706713886.6716</v>
      </c>
      <c r="AH80" s="40" t="n">
        <f aca="false">(AG80-AG79)/AG79</f>
        <v>0.00662135283690809</v>
      </c>
      <c r="AI80" s="40"/>
      <c r="AJ80" s="40" t="n">
        <f aca="false">AB80/AG80</f>
        <v>-0.0122919543797807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13108121</v>
      </c>
      <c r="AY80" s="40" t="n">
        <f aca="false">(AW80-AW79)/AW79</f>
        <v>0.00591873497908141</v>
      </c>
      <c r="AZ80" s="39" t="n">
        <f aca="false">workers_and_wage_central!B68</f>
        <v>6976.65178457917</v>
      </c>
      <c r="BA80" s="40" t="n">
        <f aca="false">(AZ80-AZ79)/AZ79</f>
        <v>0.000698483717813639</v>
      </c>
      <c r="BB80" s="7"/>
      <c r="BC80" s="7"/>
      <c r="BD80" s="7"/>
      <c r="BE80" s="7"/>
      <c r="BF80" s="7" t="n">
        <f aca="false">BF79*(1+AY80)*(1+BA80)*(1-BE80)</f>
        <v>116.614455421576</v>
      </c>
      <c r="BG80" s="7"/>
      <c r="BH80" s="0" t="n">
        <f aca="false">BH79+1</f>
        <v>49</v>
      </c>
      <c r="BI80" s="40" t="n">
        <f aca="false">T87/AG87</f>
        <v>0.0168003578881439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154022217.24611</v>
      </c>
      <c r="E81" s="9"/>
      <c r="F81" s="67" t="n">
        <f aca="false">'Central pensions'!I81</f>
        <v>27995361.180123</v>
      </c>
      <c r="G81" s="9" t="n">
        <f aca="false">'Central pensions'!K81</f>
        <v>3185174.52021943</v>
      </c>
      <c r="H81" s="9" t="n">
        <f aca="false">'Central pensions'!V81</f>
        <v>17523890.431831</v>
      </c>
      <c r="I81" s="67" t="n">
        <f aca="false">'Central pensions'!M81</f>
        <v>98510.5521717356</v>
      </c>
      <c r="J81" s="9" t="n">
        <f aca="false">'Central pensions'!W81</f>
        <v>541975.992737045</v>
      </c>
      <c r="K81" s="9"/>
      <c r="L81" s="67" t="n">
        <f aca="false">'Central pensions'!N81</f>
        <v>4451544.24441381</v>
      </c>
      <c r="M81" s="67"/>
      <c r="N81" s="67" t="n">
        <f aca="false">'Central pensions'!L81</f>
        <v>1246867.92282865</v>
      </c>
      <c r="O81" s="9"/>
      <c r="P81" s="9" t="n">
        <f aca="false">'Central pensions'!X81</f>
        <v>29958983.6719047</v>
      </c>
      <c r="Q81" s="67"/>
      <c r="R81" s="67" t="n">
        <f aca="false">'Central SIPA income'!G76</f>
        <v>29648050.3808984</v>
      </c>
      <c r="S81" s="67"/>
      <c r="T81" s="9" t="n">
        <f aca="false">'Central SIPA income'!J76</f>
        <v>113361890.278293</v>
      </c>
      <c r="U81" s="9"/>
      <c r="V81" s="67" t="n">
        <f aca="false">'Central SIPA income'!F76</f>
        <v>118161.409439781</v>
      </c>
      <c r="W81" s="67"/>
      <c r="X81" s="67" t="n">
        <f aca="false">'Central SIPA income'!M76</f>
        <v>296787.393633098</v>
      </c>
      <c r="Y81" s="9"/>
      <c r="Z81" s="9" t="n">
        <f aca="false">R81+V81-N81-L81-F81</f>
        <v>-3927561.5570273</v>
      </c>
      <c r="AA81" s="9"/>
      <c r="AB81" s="9" t="n">
        <f aca="false">T81-P81-D81</f>
        <v>-70619310.6397214</v>
      </c>
      <c r="AC81" s="50"/>
      <c r="AD81" s="9"/>
      <c r="AE81" s="9"/>
      <c r="AF81" s="9"/>
      <c r="AG81" s="9" t="n">
        <f aca="false">BF81/100*$AG$57</f>
        <v>6781613128.41149</v>
      </c>
      <c r="AH81" s="40" t="n">
        <f aca="false">(AG81-AG80)/AG80</f>
        <v>0.0111678003573011</v>
      </c>
      <c r="AI81" s="40" t="n">
        <f aca="false">(AG81-AG77)/AG77</f>
        <v>0.0296837466861317</v>
      </c>
      <c r="AJ81" s="40" t="n">
        <f aca="false">AB81/AG81</f>
        <v>-0.0104133499364425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13173219</v>
      </c>
      <c r="AY81" s="40" t="n">
        <f aca="false">(AW81-AW80)/AW80</f>
        <v>0.00496623429094071</v>
      </c>
      <c r="AZ81" s="39" t="n">
        <f aca="false">workers_and_wage_central!B69</f>
        <v>7019.70414344233</v>
      </c>
      <c r="BA81" s="40" t="n">
        <f aca="false">(AZ81-AZ80)/AZ80</f>
        <v>0.00617091983268044</v>
      </c>
      <c r="BB81" s="7"/>
      <c r="BC81" s="7"/>
      <c r="BD81" s="7"/>
      <c r="BE81" s="7"/>
      <c r="BF81" s="7" t="n">
        <f aca="false">BF80*(1+AY81)*(1+BA81)*(1-BE81)</f>
        <v>117.916782378499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0.0146138332179839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151200721.469042</v>
      </c>
      <c r="E82" s="6"/>
      <c r="F82" s="8" t="n">
        <f aca="false">'Central pensions'!I82</f>
        <v>27482520.9239605</v>
      </c>
      <c r="G82" s="6" t="n">
        <f aca="false">'Central pensions'!K82</f>
        <v>3223334.08657621</v>
      </c>
      <c r="H82" s="6" t="n">
        <f aca="false">'Central pensions'!V82</f>
        <v>17733833.1070337</v>
      </c>
      <c r="I82" s="8" t="n">
        <f aca="false">'Central pensions'!M82</f>
        <v>99690.744945656</v>
      </c>
      <c r="J82" s="6" t="n">
        <f aca="false">'Central pensions'!W82</f>
        <v>548469.065165992</v>
      </c>
      <c r="K82" s="6"/>
      <c r="L82" s="8" t="n">
        <f aca="false">'Central pensions'!N82</f>
        <v>5196844.91303168</v>
      </c>
      <c r="M82" s="8"/>
      <c r="N82" s="8" t="n">
        <f aca="false">'Central pensions'!L82</f>
        <v>1224993.26578373</v>
      </c>
      <c r="O82" s="6"/>
      <c r="P82" s="6" t="n">
        <f aca="false">'Central pensions'!X82</f>
        <v>33706004.4753792</v>
      </c>
      <c r="Q82" s="8"/>
      <c r="R82" s="8" t="n">
        <f aca="false">'Central SIPA income'!G77</f>
        <v>25860571.0877027</v>
      </c>
      <c r="S82" s="8"/>
      <c r="T82" s="6" t="n">
        <f aca="false">'Central SIPA income'!J77</f>
        <v>98880134.9334906</v>
      </c>
      <c r="U82" s="6"/>
      <c r="V82" s="8" t="n">
        <f aca="false">'Central SIPA income'!F77</f>
        <v>117091.65451395</v>
      </c>
      <c r="W82" s="8"/>
      <c r="X82" s="8" t="n">
        <f aca="false">'Central SIPA income'!M77</f>
        <v>294100.477678312</v>
      </c>
      <c r="Y82" s="6"/>
      <c r="Z82" s="6" t="n">
        <f aca="false">R82+V82-N82-L82-F82</f>
        <v>-7926696.36055919</v>
      </c>
      <c r="AA82" s="6"/>
      <c r="AB82" s="6" t="n">
        <f aca="false">T82-P82-D82</f>
        <v>-86026591.0109304</v>
      </c>
      <c r="AC82" s="50"/>
      <c r="AD82" s="6"/>
      <c r="AE82" s="6"/>
      <c r="AF82" s="6"/>
      <c r="AG82" s="6" t="n">
        <f aca="false">BF82/100*$AG$57</f>
        <v>6793900130.87431</v>
      </c>
      <c r="AH82" s="61" t="n">
        <f aca="false">(AG82-AG81)/AG81</f>
        <v>0.00181181117680464</v>
      </c>
      <c r="AI82" s="61"/>
      <c r="AJ82" s="61" t="n">
        <f aca="false">AB82/AG82</f>
        <v>-0.0126623278755585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0.00300491248926536</v>
      </c>
      <c r="AV82" s="5"/>
      <c r="AW82" s="65" t="n">
        <f aca="false">workers_and_wage_central!C70</f>
        <v>13201996</v>
      </c>
      <c r="AX82" s="5"/>
      <c r="AY82" s="61" t="n">
        <f aca="false">(AW82-AW81)/AW81</f>
        <v>0.00218450782606742</v>
      </c>
      <c r="AZ82" s="66" t="n">
        <f aca="false">workers_and_wage_central!B70</f>
        <v>7017.0936259252</v>
      </c>
      <c r="BA82" s="61" t="n">
        <f aca="false">(AZ82-AZ81)/AZ81</f>
        <v>-0.000371884265174829</v>
      </c>
      <c r="BB82" s="5"/>
      <c r="BC82" s="5"/>
      <c r="BD82" s="5"/>
      <c r="BE82" s="5"/>
      <c r="BF82" s="5" t="n">
        <f aca="false">BF81*(1+AY82)*(1+BA82)*(1-BE82)</f>
        <v>118.130425322745</v>
      </c>
      <c r="BG82" s="5"/>
      <c r="BH82" s="5" t="n">
        <f aca="false">BH81+1</f>
        <v>51</v>
      </c>
      <c r="BI82" s="61" t="n">
        <f aca="false">T89/AG89</f>
        <v>0.0168450875856142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153404450.145685</v>
      </c>
      <c r="E83" s="9"/>
      <c r="F83" s="67" t="n">
        <f aca="false">'Central pensions'!I83</f>
        <v>27883074.6969727</v>
      </c>
      <c r="G83" s="9" t="n">
        <f aca="false">'Central pensions'!K83</f>
        <v>3354227.55489504</v>
      </c>
      <c r="H83" s="9" t="n">
        <f aca="false">'Central pensions'!V83</f>
        <v>18453970.3499072</v>
      </c>
      <c r="I83" s="67" t="n">
        <f aca="false">'Central pensions'!M83</f>
        <v>103738.996543145</v>
      </c>
      <c r="J83" s="9" t="n">
        <f aca="false">'Central pensions'!W83</f>
        <v>570741.351028055</v>
      </c>
      <c r="K83" s="9"/>
      <c r="L83" s="67" t="n">
        <f aca="false">'Central pensions'!N83</f>
        <v>4412338.27380013</v>
      </c>
      <c r="M83" s="67"/>
      <c r="N83" s="67" t="n">
        <f aca="false">'Central pensions'!L83</f>
        <v>1244362.28490137</v>
      </c>
      <c r="O83" s="9"/>
      <c r="P83" s="9" t="n">
        <f aca="false">'Central pensions'!X83</f>
        <v>29741758.4234197</v>
      </c>
      <c r="Q83" s="67"/>
      <c r="R83" s="67" t="n">
        <f aca="false">'Central SIPA income'!G78</f>
        <v>30041792.2451645</v>
      </c>
      <c r="S83" s="67"/>
      <c r="T83" s="9" t="n">
        <f aca="false">'Central SIPA income'!J78</f>
        <v>114867396.422591</v>
      </c>
      <c r="U83" s="9"/>
      <c r="V83" s="67" t="n">
        <f aca="false">'Central SIPA income'!F78</f>
        <v>117770.557240654</v>
      </c>
      <c r="W83" s="67"/>
      <c r="X83" s="67" t="n">
        <f aca="false">'Central SIPA income'!M78</f>
        <v>295805.685594706</v>
      </c>
      <c r="Y83" s="9"/>
      <c r="Z83" s="9" t="n">
        <f aca="false">R83+V83-N83-L83-F83</f>
        <v>-3380212.453269</v>
      </c>
      <c r="AA83" s="9"/>
      <c r="AB83" s="9" t="n">
        <f aca="false">T83-P83-D83</f>
        <v>-68278812.1465136</v>
      </c>
      <c r="AC83" s="50"/>
      <c r="AD83" s="9"/>
      <c r="AE83" s="9"/>
      <c r="AF83" s="9"/>
      <c r="AG83" s="9" t="n">
        <f aca="false">BF83/100*$AG$57</f>
        <v>6845077493.13956</v>
      </c>
      <c r="AH83" s="40" t="n">
        <f aca="false">(AG83-AG82)/AG82</f>
        <v>0.00753283994162421</v>
      </c>
      <c r="AI83" s="40"/>
      <c r="AJ83" s="40" t="n">
        <f aca="false">AB83/AG83</f>
        <v>-0.00997487789070988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13236112</v>
      </c>
      <c r="AX83" s="7"/>
      <c r="AY83" s="40" t="n">
        <f aca="false">(AW83-AW82)/AW82</f>
        <v>0.00258415469903187</v>
      </c>
      <c r="AZ83" s="39" t="n">
        <f aca="false">workers_and_wage_central!B71</f>
        <v>7051.7295091174</v>
      </c>
      <c r="BA83" s="40" t="n">
        <f aca="false">(AZ83-AZ82)/AZ82</f>
        <v>0.00493593003579616</v>
      </c>
      <c r="BB83" s="7"/>
      <c r="BC83" s="7"/>
      <c r="BD83" s="7"/>
      <c r="BE83" s="7"/>
      <c r="BF83" s="7" t="n">
        <f aca="false">BF82*(1+AY83)*(1+BA83)*(1-BE83)</f>
        <v>119.020282908938</v>
      </c>
      <c r="BG83" s="7"/>
      <c r="BH83" s="7" t="n">
        <f aca="false">BH82+1</f>
        <v>52</v>
      </c>
      <c r="BI83" s="40" t="n">
        <f aca="false">T90/AG90</f>
        <v>0.0146798253277321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150952229.334347</v>
      </c>
      <c r="E84" s="9"/>
      <c r="F84" s="67" t="n">
        <f aca="false">'Central pensions'!I84</f>
        <v>27437354.5370223</v>
      </c>
      <c r="G84" s="9" t="n">
        <f aca="false">'Central pensions'!K84</f>
        <v>3461387.00970026</v>
      </c>
      <c r="H84" s="9" t="n">
        <f aca="false">'Central pensions'!V84</f>
        <v>19043530.0530948</v>
      </c>
      <c r="I84" s="67" t="n">
        <f aca="false">'Central pensions'!M84</f>
        <v>107053.206485575</v>
      </c>
      <c r="J84" s="9" t="n">
        <f aca="false">'Central pensions'!W84</f>
        <v>588975.15628128</v>
      </c>
      <c r="K84" s="9"/>
      <c r="L84" s="67" t="n">
        <f aca="false">'Central pensions'!N84</f>
        <v>4252386.86042086</v>
      </c>
      <c r="M84" s="67"/>
      <c r="N84" s="67" t="n">
        <f aca="false">'Central pensions'!L84</f>
        <v>1226269.18836225</v>
      </c>
      <c r="O84" s="9"/>
      <c r="P84" s="9" t="n">
        <f aca="false">'Central pensions'!X84</f>
        <v>28812226.900186</v>
      </c>
      <c r="Q84" s="67"/>
      <c r="R84" s="67" t="n">
        <f aca="false">'Central SIPA income'!G79</f>
        <v>26047015.2354837</v>
      </c>
      <c r="S84" s="67"/>
      <c r="T84" s="9" t="n">
        <f aca="false">'Central SIPA income'!J79</f>
        <v>99593020.2919622</v>
      </c>
      <c r="U84" s="9"/>
      <c r="V84" s="67" t="n">
        <f aca="false">'Central SIPA income'!F79</f>
        <v>119922.09656217</v>
      </c>
      <c r="W84" s="67"/>
      <c r="X84" s="67" t="n">
        <f aca="false">'Central SIPA income'!M79</f>
        <v>301209.732064356</v>
      </c>
      <c r="Y84" s="9"/>
      <c r="Z84" s="9" t="n">
        <f aca="false">R84+V84-N84-L84-F84</f>
        <v>-6749073.25375962</v>
      </c>
      <c r="AA84" s="9"/>
      <c r="AB84" s="9" t="n">
        <f aca="false">T84-P84-D84</f>
        <v>-80171435.9425705</v>
      </c>
      <c r="AC84" s="50"/>
      <c r="AD84" s="9"/>
      <c r="AE84" s="9"/>
      <c r="AF84" s="9"/>
      <c r="AG84" s="9" t="n">
        <f aca="false">BF84/100*$AG$57</f>
        <v>6828862111.37964</v>
      </c>
      <c r="AH84" s="40" t="n">
        <f aca="false">(AG84-AG83)/AG83</f>
        <v>-0.00236891134924004</v>
      </c>
      <c r="AI84" s="40"/>
      <c r="AJ84" s="40" t="n">
        <f aca="false">AB84/AG84</f>
        <v>-0.0117400870943012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13238246</v>
      </c>
      <c r="AY84" s="40" t="n">
        <f aca="false">(AW84-AW83)/AW83</f>
        <v>0.000161225592530495</v>
      </c>
      <c r="AZ84" s="39" t="n">
        <f aca="false">workers_and_wage_central!B72</f>
        <v>7033.89054388075</v>
      </c>
      <c r="BA84" s="40" t="n">
        <f aca="false">(AZ84-AZ83)/AZ83</f>
        <v>-0.0025297290847001</v>
      </c>
      <c r="BB84" s="7"/>
      <c r="BC84" s="7"/>
      <c r="BD84" s="7"/>
      <c r="BE84" s="7"/>
      <c r="BF84" s="7" t="n">
        <f aca="false">BF83*(1+AY84)*(1+BA84)*(1-BE84)</f>
        <v>118.738334409965</v>
      </c>
      <c r="BG84" s="7"/>
      <c r="BH84" s="0" t="n">
        <f aca="false">BH83+1</f>
        <v>53</v>
      </c>
      <c r="BI84" s="40" t="n">
        <f aca="false">T91/AG91</f>
        <v>0.016855098283469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154160155.181921</v>
      </c>
      <c r="E85" s="9"/>
      <c r="F85" s="67" t="n">
        <f aca="false">'Central pensions'!I85</f>
        <v>28020433.032759</v>
      </c>
      <c r="G85" s="9" t="n">
        <f aca="false">'Central pensions'!K85</f>
        <v>3612443.95155511</v>
      </c>
      <c r="H85" s="9" t="n">
        <f aca="false">'Central pensions'!V85</f>
        <v>19874600.7781769</v>
      </c>
      <c r="I85" s="67" t="n">
        <f aca="false">'Central pensions'!M85</f>
        <v>111725.070666653</v>
      </c>
      <c r="J85" s="9" t="n">
        <f aca="false">'Central pensions'!W85</f>
        <v>614678.374582793</v>
      </c>
      <c r="K85" s="9"/>
      <c r="L85" s="67" t="n">
        <f aca="false">'Central pensions'!N85</f>
        <v>4339997.77896641</v>
      </c>
      <c r="M85" s="67"/>
      <c r="N85" s="67" t="n">
        <f aca="false">'Central pensions'!L85</f>
        <v>1255289.56074934</v>
      </c>
      <c r="O85" s="9"/>
      <c r="P85" s="9" t="n">
        <f aca="false">'Central pensions'!X85</f>
        <v>29426501.8994833</v>
      </c>
      <c r="Q85" s="67"/>
      <c r="R85" s="67" t="n">
        <f aca="false">'Central SIPA income'!G80</f>
        <v>30090442.6025466</v>
      </c>
      <c r="S85" s="67"/>
      <c r="T85" s="9" t="n">
        <f aca="false">'Central SIPA income'!J80</f>
        <v>115053415.280651</v>
      </c>
      <c r="U85" s="9"/>
      <c r="V85" s="67" t="n">
        <f aca="false">'Central SIPA income'!F80</f>
        <v>119960.471013505</v>
      </c>
      <c r="W85" s="67"/>
      <c r="X85" s="67" t="n">
        <f aca="false">'Central SIPA income'!M80</f>
        <v>301306.117622448</v>
      </c>
      <c r="Y85" s="9"/>
      <c r="Z85" s="9" t="n">
        <f aca="false">R85+V85-N85-L85-F85</f>
        <v>-3405317.29891467</v>
      </c>
      <c r="AA85" s="9"/>
      <c r="AB85" s="9" t="n">
        <f aca="false">T85-P85-D85</f>
        <v>-68533241.800753</v>
      </c>
      <c r="AC85" s="50"/>
      <c r="AD85" s="9"/>
      <c r="AE85" s="9"/>
      <c r="AF85" s="9"/>
      <c r="AG85" s="9" t="n">
        <f aca="false">BF85/100*$AG$57</f>
        <v>6863306278.5548</v>
      </c>
      <c r="AH85" s="40" t="n">
        <f aca="false">(AG85-AG84)/AG84</f>
        <v>0.00504391018787263</v>
      </c>
      <c r="AI85" s="40" t="n">
        <f aca="false">(AG85-AG81)/AG81</f>
        <v>0.0120462710857191</v>
      </c>
      <c r="AJ85" s="40" t="n">
        <f aca="false">AB85/AG85</f>
        <v>-0.00998545584580614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13296498</v>
      </c>
      <c r="AY85" s="40" t="n">
        <f aca="false">(AW85-AW84)/AW84</f>
        <v>0.00440028082270113</v>
      </c>
      <c r="AZ85" s="39" t="n">
        <f aca="false">workers_and_wage_central!B73</f>
        <v>7038.39792862753</v>
      </c>
      <c r="BA85" s="40" t="n">
        <f aca="false">(AZ85-AZ84)/AZ84</f>
        <v>0.000640809622877085</v>
      </c>
      <c r="BB85" s="7"/>
      <c r="BC85" s="7"/>
      <c r="BD85" s="7"/>
      <c r="BE85" s="7"/>
      <c r="BF85" s="7" t="n">
        <f aca="false">BF84*(1+AY85)*(1+BA85)*(1-BE85)</f>
        <v>119.337239904586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0.01468993428967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151086053.237388</v>
      </c>
      <c r="E86" s="6"/>
      <c r="F86" s="8" t="n">
        <f aca="false">'Central pensions'!I86</f>
        <v>27461678.6155037</v>
      </c>
      <c r="G86" s="6" t="n">
        <f aca="false">'Central pensions'!K86</f>
        <v>3613957.31449696</v>
      </c>
      <c r="H86" s="6" t="n">
        <f aca="false">'Central pensions'!V86</f>
        <v>19882926.8545688</v>
      </c>
      <c r="I86" s="8" t="n">
        <f aca="false">'Central pensions'!M86</f>
        <v>111771.875706091</v>
      </c>
      <c r="J86" s="6" t="n">
        <f aca="false">'Central pensions'!W86</f>
        <v>614935.882100061</v>
      </c>
      <c r="K86" s="6"/>
      <c r="L86" s="8" t="n">
        <f aca="false">'Central pensions'!N86</f>
        <v>5087117.2903264</v>
      </c>
      <c r="M86" s="8"/>
      <c r="N86" s="8" t="n">
        <f aca="false">'Central pensions'!L86</f>
        <v>1231573.1508137</v>
      </c>
      <c r="O86" s="6"/>
      <c r="P86" s="6" t="n">
        <f aca="false">'Central pensions'!X86</f>
        <v>33172827.9055933</v>
      </c>
      <c r="Q86" s="8"/>
      <c r="R86" s="8" t="n">
        <f aca="false">'Central SIPA income'!G81</f>
        <v>26246421.8382864</v>
      </c>
      <c r="S86" s="8"/>
      <c r="T86" s="6" t="n">
        <f aca="false">'Central SIPA income'!J81</f>
        <v>100355468.720688</v>
      </c>
      <c r="U86" s="6"/>
      <c r="V86" s="8" t="n">
        <f aca="false">'Central SIPA income'!F81</f>
        <v>118090.561989888</v>
      </c>
      <c r="W86" s="8"/>
      <c r="X86" s="8" t="n">
        <f aca="false">'Central SIPA income'!M81</f>
        <v>296609.445264852</v>
      </c>
      <c r="Y86" s="6"/>
      <c r="Z86" s="6" t="n">
        <f aca="false">R86+V86-N86-L86-F86</f>
        <v>-7415856.65636747</v>
      </c>
      <c r="AA86" s="6"/>
      <c r="AB86" s="6" t="n">
        <f aca="false">T86-P86-D86</f>
        <v>-83903412.4222931</v>
      </c>
      <c r="AC86" s="50"/>
      <c r="AD86" s="6"/>
      <c r="AE86" s="6"/>
      <c r="AF86" s="6"/>
      <c r="AG86" s="6" t="n">
        <f aca="false">BF86/100*$AG$57</f>
        <v>6874070935.66333</v>
      </c>
      <c r="AH86" s="61" t="n">
        <f aca="false">(AG86-AG85)/AG85</f>
        <v>0.0015684360673458</v>
      </c>
      <c r="AI86" s="61"/>
      <c r="AJ86" s="61" t="n">
        <f aca="false">AB86/AG86</f>
        <v>-0.0122057821642477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0.00424473352031555</v>
      </c>
      <c r="AV86" s="5"/>
      <c r="AW86" s="65" t="n">
        <f aca="false">workers_and_wage_central!C74</f>
        <v>13314293</v>
      </c>
      <c r="AX86" s="5"/>
      <c r="AY86" s="61" t="n">
        <f aca="false">(AW86-AW85)/AW85</f>
        <v>0.0013383223161467</v>
      </c>
      <c r="AZ86" s="66" t="n">
        <f aca="false">workers_and_wage_central!B74</f>
        <v>7040.01539608453</v>
      </c>
      <c r="BA86" s="61" t="n">
        <f aca="false">(AZ86-AZ85)/AZ85</f>
        <v>0.000229806196438094</v>
      </c>
      <c r="BB86" s="5"/>
      <c r="BC86" s="5"/>
      <c r="BD86" s="5"/>
      <c r="BE86" s="5"/>
      <c r="BF86" s="5" t="n">
        <f aca="false">BF85*(1+AY86)*(1+BA86)*(1-BE86)</f>
        <v>119.52441273583</v>
      </c>
      <c r="BG86" s="5"/>
      <c r="BH86" s="5" t="n">
        <f aca="false">BH85+1</f>
        <v>55</v>
      </c>
      <c r="BI86" s="61" t="n">
        <f aca="false">T93/AG93</f>
        <v>0.0169017957428159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153637707.980162</v>
      </c>
      <c r="E87" s="9"/>
      <c r="F87" s="67" t="n">
        <f aca="false">'Central pensions'!I87</f>
        <v>27925472.0695143</v>
      </c>
      <c r="G87" s="9" t="n">
        <f aca="false">'Central pensions'!K87</f>
        <v>3808020.65430909</v>
      </c>
      <c r="H87" s="9" t="n">
        <f aca="false">'Central pensions'!V87</f>
        <v>20950606.092273</v>
      </c>
      <c r="I87" s="67" t="n">
        <f aca="false">'Central pensions'!M87</f>
        <v>117773.834669353</v>
      </c>
      <c r="J87" s="9" t="n">
        <f aca="false">'Central pensions'!W87</f>
        <v>647956.889451741</v>
      </c>
      <c r="K87" s="9"/>
      <c r="L87" s="67" t="n">
        <f aca="false">'Central pensions'!N87</f>
        <v>4304635.73184625</v>
      </c>
      <c r="M87" s="67"/>
      <c r="N87" s="67" t="n">
        <f aca="false">'Central pensions'!L87</f>
        <v>1253899.24669146</v>
      </c>
      <c r="O87" s="9"/>
      <c r="P87" s="9" t="n">
        <f aca="false">'Central pensions'!X87</f>
        <v>29235358.9711352</v>
      </c>
      <c r="Q87" s="67"/>
      <c r="R87" s="67" t="n">
        <f aca="false">'Central SIPA income'!G82</f>
        <v>30325625.5737011</v>
      </c>
      <c r="S87" s="67"/>
      <c r="T87" s="9" t="n">
        <f aca="false">'Central SIPA income'!J82</f>
        <v>115952657.754568</v>
      </c>
      <c r="U87" s="9"/>
      <c r="V87" s="67" t="n">
        <f aca="false">'Central SIPA income'!F82</f>
        <v>116441.088168605</v>
      </c>
      <c r="W87" s="67"/>
      <c r="X87" s="67" t="n">
        <f aca="false">'Central SIPA income'!M82</f>
        <v>292466.442582287</v>
      </c>
      <c r="Y87" s="9"/>
      <c r="Z87" s="9" t="n">
        <f aca="false">R87+V87-N87-L87-F87</f>
        <v>-3041940.38618226</v>
      </c>
      <c r="AA87" s="9"/>
      <c r="AB87" s="9" t="n">
        <f aca="false">T87-P87-D87</f>
        <v>-66920409.1967289</v>
      </c>
      <c r="AC87" s="50"/>
      <c r="AD87" s="9"/>
      <c r="AE87" s="9"/>
      <c r="AF87" s="9"/>
      <c r="AG87" s="9" t="n">
        <f aca="false">BF87/100*$AG$57</f>
        <v>6901796885.91018</v>
      </c>
      <c r="AH87" s="40" t="n">
        <f aca="false">(AG87-AG86)/AG86</f>
        <v>0.00403341055196418</v>
      </c>
      <c r="AI87" s="40"/>
      <c r="AJ87" s="40" t="n">
        <f aca="false">AB87/AG87</f>
        <v>-0.00969608499104704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13341584</v>
      </c>
      <c r="AX87" s="7"/>
      <c r="AY87" s="40" t="n">
        <f aca="false">(AW87-AW86)/AW86</f>
        <v>0.00204975209723866</v>
      </c>
      <c r="AZ87" s="39" t="n">
        <f aca="false">workers_and_wage_central!B75</f>
        <v>7053.95181594054</v>
      </c>
      <c r="BA87" s="40" t="n">
        <f aca="false">(AZ87-AZ86)/AZ86</f>
        <v>0.00197960076390792</v>
      </c>
      <c r="BB87" s="7"/>
      <c r="BC87" s="7"/>
      <c r="BD87" s="7"/>
      <c r="BE87" s="7"/>
      <c r="BF87" s="7" t="n">
        <f aca="false">BF86*(1+AY87)*(1+BA87)*(1-BE87)</f>
        <v>120.006503763376</v>
      </c>
      <c r="BG87" s="7"/>
      <c r="BH87" s="7" t="n">
        <f aca="false">BH86+1</f>
        <v>56</v>
      </c>
      <c r="BI87" s="40" t="n">
        <f aca="false">T94/AG94</f>
        <v>0.0147332048623487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151404206.573962</v>
      </c>
      <c r="E88" s="9"/>
      <c r="F88" s="67" t="n">
        <f aca="false">'Central pensions'!I88</f>
        <v>27519506.7504787</v>
      </c>
      <c r="G88" s="9" t="n">
        <f aca="false">'Central pensions'!K88</f>
        <v>3810355.15367294</v>
      </c>
      <c r="H88" s="9" t="n">
        <f aca="false">'Central pensions'!V88</f>
        <v>20963449.8189842</v>
      </c>
      <c r="I88" s="67" t="n">
        <f aca="false">'Central pensions'!M88</f>
        <v>117846.035680606</v>
      </c>
      <c r="J88" s="9" t="n">
        <f aca="false">'Central pensions'!W88</f>
        <v>648354.118112913</v>
      </c>
      <c r="K88" s="9"/>
      <c r="L88" s="67" t="n">
        <f aca="false">'Central pensions'!N88</f>
        <v>4286718.45599248</v>
      </c>
      <c r="M88" s="67"/>
      <c r="N88" s="67" t="n">
        <f aca="false">'Central pensions'!L88</f>
        <v>1236424.64046649</v>
      </c>
      <c r="O88" s="9"/>
      <c r="P88" s="9" t="n">
        <f aca="false">'Central pensions'!X88</f>
        <v>29046246.0139474</v>
      </c>
      <c r="Q88" s="67"/>
      <c r="R88" s="67" t="n">
        <f aca="false">'Central SIPA income'!G83</f>
        <v>26438989.8540307</v>
      </c>
      <c r="S88" s="67"/>
      <c r="T88" s="9" t="n">
        <f aca="false">'Central SIPA income'!J83</f>
        <v>101091769.219083</v>
      </c>
      <c r="U88" s="9"/>
      <c r="V88" s="67" t="n">
        <f aca="false">'Central SIPA income'!F83</f>
        <v>115483.518995053</v>
      </c>
      <c r="W88" s="67"/>
      <c r="X88" s="67" t="n">
        <f aca="false">'Central SIPA income'!M83</f>
        <v>290061.304893179</v>
      </c>
      <c r="Y88" s="9"/>
      <c r="Z88" s="9" t="n">
        <f aca="false">R88+V88-N88-L88-F88</f>
        <v>-6488176.47391193</v>
      </c>
      <c r="AA88" s="9"/>
      <c r="AB88" s="9" t="n">
        <f aca="false">T88-P88-D88</f>
        <v>-79358683.3688261</v>
      </c>
      <c r="AC88" s="50"/>
      <c r="AD88" s="9"/>
      <c r="AE88" s="9"/>
      <c r="AF88" s="9"/>
      <c r="AG88" s="9" t="n">
        <f aca="false">BF88/100*$AG$57</f>
        <v>6917539547.02856</v>
      </c>
      <c r="AH88" s="40" t="n">
        <f aca="false">(AG88-AG87)/AG87</f>
        <v>0.00228095108833409</v>
      </c>
      <c r="AI88" s="40"/>
      <c r="AJ88" s="40" t="n">
        <f aca="false">AB88/AG88</f>
        <v>-0.0114720968097558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13325630</v>
      </c>
      <c r="AY88" s="40" t="n">
        <f aca="false">(AW88-AW87)/AW87</f>
        <v>-0.00119581003275173</v>
      </c>
      <c r="AZ88" s="39" t="n">
        <f aca="false">workers_and_wage_central!B76</f>
        <v>7078.50608360383</v>
      </c>
      <c r="BA88" s="40" t="n">
        <f aca="false">(AZ88-AZ87)/AZ87</f>
        <v>0.00348092364450324</v>
      </c>
      <c r="BB88" s="7"/>
      <c r="BC88" s="7"/>
      <c r="BD88" s="7"/>
      <c r="BE88" s="7"/>
      <c r="BF88" s="7" t="n">
        <f aca="false">BF87*(1+AY88)*(1+BA88)*(1-BE88)</f>
        <v>120.280232728742</v>
      </c>
      <c r="BG88" s="7"/>
      <c r="BH88" s="0" t="n">
        <f aca="false">BH87+1</f>
        <v>57</v>
      </c>
      <c r="BI88" s="40" t="n">
        <f aca="false">T95/AG95</f>
        <v>0.0169429624584966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154406575.273359</v>
      </c>
      <c r="E89" s="9"/>
      <c r="F89" s="67" t="n">
        <f aca="false">'Central pensions'!I89</f>
        <v>28065222.8013079</v>
      </c>
      <c r="G89" s="9" t="n">
        <f aca="false">'Central pensions'!K89</f>
        <v>3939555.13722532</v>
      </c>
      <c r="H89" s="9" t="n">
        <f aca="false">'Central pensions'!V89</f>
        <v>21674270.0083315</v>
      </c>
      <c r="I89" s="67" t="n">
        <f aca="false">'Central pensions'!M89</f>
        <v>121841.911460578</v>
      </c>
      <c r="J89" s="9" t="n">
        <f aca="false">'Central pensions'!W89</f>
        <v>670338.247680357</v>
      </c>
      <c r="K89" s="9"/>
      <c r="L89" s="67" t="n">
        <f aca="false">'Central pensions'!N89</f>
        <v>4361354.4425527</v>
      </c>
      <c r="M89" s="67"/>
      <c r="N89" s="67" t="n">
        <f aca="false">'Central pensions'!L89</f>
        <v>1261248.81698283</v>
      </c>
      <c r="O89" s="9"/>
      <c r="P89" s="9" t="n">
        <f aca="false">'Central pensions'!X89</f>
        <v>29570107.7978896</v>
      </c>
      <c r="Q89" s="67"/>
      <c r="R89" s="67" t="n">
        <f aca="false">'Central SIPA income'!G84</f>
        <v>30752932.0294317</v>
      </c>
      <c r="S89" s="67"/>
      <c r="T89" s="9" t="n">
        <f aca="false">'Central SIPA income'!J84</f>
        <v>117586501.023431</v>
      </c>
      <c r="U89" s="9"/>
      <c r="V89" s="67" t="n">
        <f aca="false">'Central SIPA income'!F84</f>
        <v>118326.063532263</v>
      </c>
      <c r="W89" s="67"/>
      <c r="X89" s="67" t="n">
        <f aca="false">'Central SIPA income'!M84</f>
        <v>297200.957242319</v>
      </c>
      <c r="Y89" s="9"/>
      <c r="Z89" s="9" t="n">
        <f aca="false">R89+V89-N89-L89-F89</f>
        <v>-2816567.96787951</v>
      </c>
      <c r="AA89" s="9"/>
      <c r="AB89" s="9" t="n">
        <f aca="false">T89-P89-D89</f>
        <v>-66390182.0478174</v>
      </c>
      <c r="AC89" s="50"/>
      <c r="AD89" s="9"/>
      <c r="AE89" s="9"/>
      <c r="AF89" s="9"/>
      <c r="AG89" s="9" t="n">
        <f aca="false">BF89/100*$AG$57</f>
        <v>6980462430.11823</v>
      </c>
      <c r="AH89" s="40" t="n">
        <f aca="false">(AG89-AG88)/AG88</f>
        <v>0.00909613637361812</v>
      </c>
      <c r="AI89" s="40" t="n">
        <f aca="false">(AG89-AG85)/AG85</f>
        <v>0.01706992909955</v>
      </c>
      <c r="AJ89" s="40" t="n">
        <f aca="false">AB89/AG89</f>
        <v>-0.00951085729813073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13361947</v>
      </c>
      <c r="AY89" s="40" t="n">
        <f aca="false">(AW89-AW88)/AW88</f>
        <v>0.00272534957071448</v>
      </c>
      <c r="AZ89" s="39" t="n">
        <f aca="false">workers_and_wage_central!B77</f>
        <v>7123.47916936555</v>
      </c>
      <c r="BA89" s="40" t="n">
        <f aca="false">(AZ89-AZ88)/AZ88</f>
        <v>0.00635347137242617</v>
      </c>
      <c r="BB89" s="7"/>
      <c r="BC89" s="7"/>
      <c r="BD89" s="7"/>
      <c r="BE89" s="7"/>
      <c r="BF89" s="7" t="n">
        <f aca="false">BF88*(1+AY89)*(1+BA89)*(1-BE89)</f>
        <v>121.374318128694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0.0147755574304013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151928962.238941</v>
      </c>
      <c r="E90" s="6"/>
      <c r="F90" s="8" t="n">
        <f aca="false">'Central pensions'!I90</f>
        <v>27614887.3042395</v>
      </c>
      <c r="G90" s="6" t="n">
        <f aca="false">'Central pensions'!K90</f>
        <v>3943852.782087</v>
      </c>
      <c r="H90" s="6" t="n">
        <f aca="false">'Central pensions'!V90</f>
        <v>21697914.3823502</v>
      </c>
      <c r="I90" s="8" t="n">
        <f aca="false">'Central pensions'!M90</f>
        <v>121974.82831197</v>
      </c>
      <c r="J90" s="6" t="n">
        <f aca="false">'Central pensions'!W90</f>
        <v>671069.516979908</v>
      </c>
      <c r="K90" s="6"/>
      <c r="L90" s="8" t="n">
        <f aca="false">'Central pensions'!N90</f>
        <v>5095320.07304295</v>
      </c>
      <c r="M90" s="8"/>
      <c r="N90" s="8" t="n">
        <f aca="false">'Central pensions'!L90</f>
        <v>1241648.46113455</v>
      </c>
      <c r="O90" s="6"/>
      <c r="P90" s="6" t="n">
        <f aca="false">'Central pensions'!X90</f>
        <v>33270823.5687921</v>
      </c>
      <c r="Q90" s="8"/>
      <c r="R90" s="8" t="n">
        <f aca="false">'Central SIPA income'!G85</f>
        <v>26933852.3582123</v>
      </c>
      <c r="S90" s="8"/>
      <c r="T90" s="6" t="n">
        <f aca="false">'Central SIPA income'!J85</f>
        <v>102983918.894396</v>
      </c>
      <c r="U90" s="6"/>
      <c r="V90" s="8" t="n">
        <f aca="false">'Central SIPA income'!F85</f>
        <v>115978.319432724</v>
      </c>
      <c r="W90" s="8"/>
      <c r="X90" s="8" t="n">
        <f aca="false">'Central SIPA income'!M85</f>
        <v>291304.100937684</v>
      </c>
      <c r="Y90" s="6"/>
      <c r="Z90" s="6" t="n">
        <f aca="false">R90+V90-N90-L90-F90</f>
        <v>-6902025.16077193</v>
      </c>
      <c r="AA90" s="6"/>
      <c r="AB90" s="6" t="n">
        <f aca="false">T90-P90-D90</f>
        <v>-82215866.9133365</v>
      </c>
      <c r="AC90" s="50"/>
      <c r="AD90" s="6"/>
      <c r="AE90" s="6"/>
      <c r="AF90" s="6"/>
      <c r="AG90" s="6" t="n">
        <f aca="false">BF90/100*$AG$57</f>
        <v>7015336803.75925</v>
      </c>
      <c r="AH90" s="61" t="n">
        <f aca="false">(AG90-AG89)/AG89</f>
        <v>0.00499599761336027</v>
      </c>
      <c r="AI90" s="61"/>
      <c r="AJ90" s="61" t="n">
        <f aca="false">AB90/AG90</f>
        <v>-0.0117194468652282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0.00513551391290856</v>
      </c>
      <c r="AV90" s="5"/>
      <c r="AW90" s="65" t="n">
        <f aca="false">workers_and_wage_central!C78</f>
        <v>13400452</v>
      </c>
      <c r="AX90" s="5"/>
      <c r="AY90" s="61" t="n">
        <f aca="false">(AW90-AW89)/AW89</f>
        <v>0.00288169081945917</v>
      </c>
      <c r="AZ90" s="66" t="n">
        <f aca="false">workers_and_wage_central!B78</f>
        <v>7138.49711270012</v>
      </c>
      <c r="BA90" s="61" t="n">
        <f aca="false">(AZ90-AZ89)/AZ89</f>
        <v>0.00210823152247764</v>
      </c>
      <c r="BB90" s="5"/>
      <c r="BC90" s="5"/>
      <c r="BD90" s="5"/>
      <c r="BE90" s="5"/>
      <c r="BF90" s="5" t="n">
        <f aca="false">BF89*(1+AY90)*(1+BA90)*(1-BE90)</f>
        <v>121.980703932388</v>
      </c>
      <c r="BG90" s="5"/>
      <c r="BH90" s="5" t="n">
        <f aca="false">BH89+1</f>
        <v>59</v>
      </c>
      <c r="BI90" s="61" t="n">
        <f aca="false">T97/AG97</f>
        <v>0.016971466470543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155947929.406367</v>
      </c>
      <c r="E91" s="9"/>
      <c r="F91" s="67" t="n">
        <f aca="false">'Central pensions'!I91</f>
        <v>28345382.1603379</v>
      </c>
      <c r="G91" s="9" t="n">
        <f aca="false">'Central pensions'!K91</f>
        <v>4128255.85811266</v>
      </c>
      <c r="H91" s="9" t="n">
        <f aca="false">'Central pensions'!V91</f>
        <v>22712445.6989399</v>
      </c>
      <c r="I91" s="67" t="n">
        <f aca="false">'Central pensions'!M91</f>
        <v>127678.016230288</v>
      </c>
      <c r="J91" s="9" t="n">
        <f aca="false">'Central pensions'!W91</f>
        <v>702446.774194018</v>
      </c>
      <c r="K91" s="9"/>
      <c r="L91" s="67" t="n">
        <f aca="false">'Central pensions'!N91</f>
        <v>4356463.03943433</v>
      </c>
      <c r="M91" s="67"/>
      <c r="N91" s="67" t="n">
        <f aca="false">'Central pensions'!L91</f>
        <v>1275136.66642055</v>
      </c>
      <c r="O91" s="9"/>
      <c r="P91" s="9" t="n">
        <f aca="false">'Central pensions'!X91</f>
        <v>29621133.133884</v>
      </c>
      <c r="Q91" s="67"/>
      <c r="R91" s="67" t="n">
        <f aca="false">'Central SIPA income'!G86</f>
        <v>31068046.3061683</v>
      </c>
      <c r="S91" s="67"/>
      <c r="T91" s="9" t="n">
        <f aca="false">'Central SIPA income'!J86</f>
        <v>118791367.772023</v>
      </c>
      <c r="U91" s="9"/>
      <c r="V91" s="67" t="n">
        <f aca="false">'Central SIPA income'!F86</f>
        <v>119003.420525889</v>
      </c>
      <c r="W91" s="67"/>
      <c r="X91" s="67" t="n">
        <f aca="false">'Central SIPA income'!M86</f>
        <v>298902.282722867</v>
      </c>
      <c r="Y91" s="9"/>
      <c r="Z91" s="9" t="n">
        <f aca="false">R91+V91-N91-L91-F91</f>
        <v>-2789932.13949864</v>
      </c>
      <c r="AA91" s="9"/>
      <c r="AB91" s="9" t="n">
        <f aca="false">T91-P91-D91</f>
        <v>-66777694.7682278</v>
      </c>
      <c r="AC91" s="50"/>
      <c r="AD91" s="9"/>
      <c r="AE91" s="9"/>
      <c r="AF91" s="9"/>
      <c r="AG91" s="9" t="n">
        <f aca="false">BF91/100*$AG$57</f>
        <v>7047800361.30258</v>
      </c>
      <c r="AH91" s="40" t="n">
        <f aca="false">(AG91-AG90)/AG90</f>
        <v>0.00462751232783794</v>
      </c>
      <c r="AI91" s="40"/>
      <c r="AJ91" s="40" t="n">
        <f aca="false">AB91/AG91</f>
        <v>-0.00947496968485156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13415390</v>
      </c>
      <c r="AX91" s="7"/>
      <c r="AY91" s="40" t="n">
        <f aca="false">(AW91-AW90)/AW90</f>
        <v>0.00111473851777537</v>
      </c>
      <c r="AZ91" s="39" t="n">
        <f aca="false">workers_and_wage_central!B79</f>
        <v>7163.54511642628</v>
      </c>
      <c r="BA91" s="40" t="n">
        <f aca="false">(AZ91-AZ90)/AZ90</f>
        <v>0.00350886234605183</v>
      </c>
      <c r="BB91" s="7"/>
      <c r="BC91" s="7"/>
      <c r="BD91" s="7"/>
      <c r="BE91" s="7"/>
      <c r="BF91" s="7" t="n">
        <f aca="false">BF90*(1+AY91)*(1+BA91)*(1-BE91)</f>
        <v>122.545171143593</v>
      </c>
      <c r="BG91" s="7"/>
      <c r="BH91" s="7" t="n">
        <f aca="false">BH90+1</f>
        <v>60</v>
      </c>
      <c r="BI91" s="40" t="n">
        <f aca="false">T98/AG98</f>
        <v>0.0148352113853505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152895674.048907</v>
      </c>
      <c r="E92" s="9"/>
      <c r="F92" s="67" t="n">
        <f aca="false">'Central pensions'!I92</f>
        <v>27790598.6188861</v>
      </c>
      <c r="G92" s="9" t="n">
        <f aca="false">'Central pensions'!K92</f>
        <v>4119184.9191749</v>
      </c>
      <c r="H92" s="9" t="n">
        <f aca="false">'Central pensions'!V92</f>
        <v>22662540.069264</v>
      </c>
      <c r="I92" s="67" t="n">
        <f aca="false">'Central pensions'!M92</f>
        <v>127397.471727059</v>
      </c>
      <c r="J92" s="9" t="n">
        <f aca="false">'Central pensions'!W92</f>
        <v>700903.301111261</v>
      </c>
      <c r="K92" s="9"/>
      <c r="L92" s="67" t="n">
        <f aca="false">'Central pensions'!N92</f>
        <v>4289347.83077534</v>
      </c>
      <c r="M92" s="67"/>
      <c r="N92" s="67" t="n">
        <f aca="false">'Central pensions'!L92</f>
        <v>1251661.7263654</v>
      </c>
      <c r="O92" s="9"/>
      <c r="P92" s="9" t="n">
        <f aca="false">'Central pensions'!X92</f>
        <v>29143719.8031438</v>
      </c>
      <c r="Q92" s="67"/>
      <c r="R92" s="67" t="n">
        <f aca="false">'Central SIPA income'!G87</f>
        <v>27186519.1361695</v>
      </c>
      <c r="S92" s="67"/>
      <c r="T92" s="9" t="n">
        <f aca="false">'Central SIPA income'!J87</f>
        <v>103950012.218975</v>
      </c>
      <c r="U92" s="9"/>
      <c r="V92" s="67" t="n">
        <f aca="false">'Central SIPA income'!F87</f>
        <v>120131.378501565</v>
      </c>
      <c r="W92" s="67"/>
      <c r="X92" s="67" t="n">
        <f aca="false">'Central SIPA income'!M87</f>
        <v>301735.387958458</v>
      </c>
      <c r="Y92" s="9"/>
      <c r="Z92" s="9" t="n">
        <f aca="false">R92+V92-N92-L92-F92</f>
        <v>-6024957.66135577</v>
      </c>
      <c r="AA92" s="9"/>
      <c r="AB92" s="9" t="n">
        <f aca="false">T92-P92-D92</f>
        <v>-78089381.6330763</v>
      </c>
      <c r="AC92" s="50"/>
      <c r="AD92" s="9"/>
      <c r="AE92" s="9"/>
      <c r="AF92" s="9"/>
      <c r="AG92" s="9" t="n">
        <f aca="false">BF92/100*$AG$57</f>
        <v>7076274826.63915</v>
      </c>
      <c r="AH92" s="40" t="n">
        <f aca="false">(AG92-AG91)/AG91</f>
        <v>0.00404019181543689</v>
      </c>
      <c r="AI92" s="40"/>
      <c r="AJ92" s="40" t="n">
        <f aca="false">AB92/AG92</f>
        <v>-0.0110353799910517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13439845</v>
      </c>
      <c r="AY92" s="40" t="n">
        <f aca="false">(AW92-AW91)/AW91</f>
        <v>0.00182290637842061</v>
      </c>
      <c r="AZ92" s="39" t="n">
        <f aca="false">workers_and_wage_central!B80</f>
        <v>7179.3998390154</v>
      </c>
      <c r="BA92" s="40" t="n">
        <f aca="false">(AZ92-AZ91)/AZ91</f>
        <v>0.00221325088785576</v>
      </c>
      <c r="BB92" s="7"/>
      <c r="BC92" s="7"/>
      <c r="BD92" s="7"/>
      <c r="BE92" s="7"/>
      <c r="BF92" s="7" t="n">
        <f aca="false">BF91*(1+AY92)*(1+BA92)*(1-BE92)</f>
        <v>123.040277141069</v>
      </c>
      <c r="BG92" s="7"/>
      <c r="BH92" s="0" t="n">
        <f aca="false">BH91+1</f>
        <v>61</v>
      </c>
      <c r="BI92" s="40" t="n">
        <f aca="false">T99/AG99</f>
        <v>0.017098622491154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156096177.487576</v>
      </c>
      <c r="E93" s="9"/>
      <c r="F93" s="67" t="n">
        <f aca="false">'Central pensions'!I93</f>
        <v>28372328.0039436</v>
      </c>
      <c r="G93" s="9" t="n">
        <f aca="false">'Central pensions'!K93</f>
        <v>4306033.70226722</v>
      </c>
      <c r="H93" s="9" t="n">
        <f aca="false">'Central pensions'!V93</f>
        <v>23690526.9445343</v>
      </c>
      <c r="I93" s="67" t="n">
        <f aca="false">'Central pensions'!M93</f>
        <v>133176.300070121</v>
      </c>
      <c r="J93" s="9" t="n">
        <f aca="false">'Central pensions'!W93</f>
        <v>732696.709624775</v>
      </c>
      <c r="K93" s="9"/>
      <c r="L93" s="67" t="n">
        <f aca="false">'Central pensions'!N93</f>
        <v>4298003.19611163</v>
      </c>
      <c r="M93" s="67"/>
      <c r="N93" s="67" t="n">
        <f aca="false">'Central pensions'!L93</f>
        <v>1278262.33824749</v>
      </c>
      <c r="O93" s="9"/>
      <c r="P93" s="9" t="n">
        <f aca="false">'Central pensions'!X93</f>
        <v>29334981.2531457</v>
      </c>
      <c r="Q93" s="67"/>
      <c r="R93" s="67" t="n">
        <f aca="false">'Central SIPA income'!G88</f>
        <v>31495144.5474288</v>
      </c>
      <c r="S93" s="67"/>
      <c r="T93" s="9" t="n">
        <f aca="false">'Central SIPA income'!J88</f>
        <v>120424414.914814</v>
      </c>
      <c r="U93" s="9"/>
      <c r="V93" s="67" t="n">
        <f aca="false">'Central SIPA income'!F88</f>
        <v>120351.382889962</v>
      </c>
      <c r="W93" s="67"/>
      <c r="X93" s="67" t="n">
        <f aca="false">'Central SIPA income'!M88</f>
        <v>302287.975553087</v>
      </c>
      <c r="Y93" s="9"/>
      <c r="Z93" s="9" t="n">
        <f aca="false">R93+V93-N93-L93-F93</f>
        <v>-2333097.6079839</v>
      </c>
      <c r="AA93" s="9"/>
      <c r="AB93" s="9" t="n">
        <f aca="false">T93-P93-D93</f>
        <v>-65006743.8259081</v>
      </c>
      <c r="AC93" s="50"/>
      <c r="AD93" s="9"/>
      <c r="AE93" s="9"/>
      <c r="AF93" s="9"/>
      <c r="AG93" s="9" t="n">
        <f aca="false">BF93/100*$AG$57</f>
        <v>7124947949.15505</v>
      </c>
      <c r="AH93" s="40" t="n">
        <f aca="false">(AG93-AG92)/AG92</f>
        <v>0.00687835389499914</v>
      </c>
      <c r="AI93" s="40" t="n">
        <f aca="false">(AG93-AG89)/AG89</f>
        <v>0.0206985597993357</v>
      </c>
      <c r="AJ93" s="40" t="n">
        <f aca="false">AB93/AG93</f>
        <v>-0.00912382017241506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13542077</v>
      </c>
      <c r="AY93" s="40" t="n">
        <f aca="false">(AW93-AW92)/AW92</f>
        <v>0.00760663534438083</v>
      </c>
      <c r="AZ93" s="39" t="n">
        <f aca="false">workers_and_wage_central!B81</f>
        <v>7174.21068727995</v>
      </c>
      <c r="BA93" s="40" t="n">
        <f aca="false">(AZ93-AZ92)/AZ92</f>
        <v>-0.000722783498872839</v>
      </c>
      <c r="BB93" s="7"/>
      <c r="BC93" s="7"/>
      <c r="BD93" s="7"/>
      <c r="BE93" s="7"/>
      <c r="BF93" s="7" t="n">
        <f aca="false">BF92*(1+AY93)*(1+BA93)*(1-BE93)</f>
        <v>123.886591710584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0.0148841907493983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153478300.117252</v>
      </c>
      <c r="E94" s="6"/>
      <c r="F94" s="8" t="n">
        <f aca="false">'Central pensions'!I94</f>
        <v>27896497.8034837</v>
      </c>
      <c r="G94" s="6" t="n">
        <f aca="false">'Central pensions'!K94</f>
        <v>4315586.66647788</v>
      </c>
      <c r="H94" s="6" t="n">
        <f aca="false">'Central pensions'!V94</f>
        <v>23743084.5350412</v>
      </c>
      <c r="I94" s="8" t="n">
        <f aca="false">'Central pensions'!M94</f>
        <v>133471.752571482</v>
      </c>
      <c r="J94" s="6" t="n">
        <f aca="false">'Central pensions'!W94</f>
        <v>734322.202114684</v>
      </c>
      <c r="K94" s="6"/>
      <c r="L94" s="8" t="n">
        <f aca="false">'Central pensions'!N94</f>
        <v>5108127.2068353</v>
      </c>
      <c r="M94" s="8"/>
      <c r="N94" s="8" t="n">
        <f aca="false">'Central pensions'!L94</f>
        <v>1257267.03187028</v>
      </c>
      <c r="O94" s="6"/>
      <c r="P94" s="6" t="n">
        <f aca="false">'Central pensions'!X94</f>
        <v>33423208.6148877</v>
      </c>
      <c r="Q94" s="8"/>
      <c r="R94" s="8" t="n">
        <f aca="false">'Central SIPA income'!G89</f>
        <v>27718955.3178034</v>
      </c>
      <c r="S94" s="8"/>
      <c r="T94" s="6" t="n">
        <f aca="false">'Central SIPA income'!J89</f>
        <v>105985828.106601</v>
      </c>
      <c r="U94" s="6"/>
      <c r="V94" s="8" t="n">
        <f aca="false">'Central SIPA income'!F89</f>
        <v>121205.430344351</v>
      </c>
      <c r="W94" s="8"/>
      <c r="X94" s="8" t="n">
        <f aca="false">'Central SIPA income'!M89</f>
        <v>304433.096529797</v>
      </c>
      <c r="Y94" s="6"/>
      <c r="Z94" s="6" t="n">
        <f aca="false">R94+V94-N94-L94-F94</f>
        <v>-6421731.29404156</v>
      </c>
      <c r="AA94" s="6"/>
      <c r="AB94" s="6" t="n">
        <f aca="false">T94-P94-D94</f>
        <v>-80915680.6255393</v>
      </c>
      <c r="AC94" s="50"/>
      <c r="AD94" s="6"/>
      <c r="AE94" s="6"/>
      <c r="AF94" s="6"/>
      <c r="AG94" s="6" t="n">
        <f aca="false">BF94/100*$AG$57</f>
        <v>7193670969.54253</v>
      </c>
      <c r="AH94" s="61" t="n">
        <f aca="false">(AG94-AG93)/AG93</f>
        <v>0.00964540665811229</v>
      </c>
      <c r="AI94" s="61"/>
      <c r="AJ94" s="61" t="n">
        <f aca="false">AB94/AG94</f>
        <v>-0.0112481764829293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0.00605597629938427</v>
      </c>
      <c r="AV94" s="5"/>
      <c r="AW94" s="65" t="n">
        <f aca="false">workers_and_wage_central!C82</f>
        <v>13567994</v>
      </c>
      <c r="AX94" s="5"/>
      <c r="AY94" s="61" t="n">
        <f aca="false">(AW94-AW93)/AW93</f>
        <v>0.00191381277775928</v>
      </c>
      <c r="AZ94" s="66" t="n">
        <f aca="false">workers_and_wage_central!B82</f>
        <v>7229.57281797296</v>
      </c>
      <c r="BA94" s="61" t="n">
        <f aca="false">(AZ94-AZ93)/AZ93</f>
        <v>0.00771682532144897</v>
      </c>
      <c r="BB94" s="5"/>
      <c r="BC94" s="5"/>
      <c r="BD94" s="5"/>
      <c r="BE94" s="5"/>
      <c r="BF94" s="5" t="n">
        <f aca="false">BF93*(1+AY94)*(1+BA94)*(1-BE94)</f>
        <v>125.08152826712</v>
      </c>
      <c r="BG94" s="5"/>
      <c r="BH94" s="5" t="n">
        <f aca="false">BH93+1</f>
        <v>63</v>
      </c>
      <c r="BI94" s="61" t="n">
        <f aca="false">T101/AG101</f>
        <v>0.0171283758213495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156731740.377655</v>
      </c>
      <c r="E95" s="9"/>
      <c r="F95" s="67" t="n">
        <f aca="false">'Central pensions'!I95</f>
        <v>28487849.0825162</v>
      </c>
      <c r="G95" s="9" t="n">
        <f aca="false">'Central pensions'!K95</f>
        <v>4475479.70795642</v>
      </c>
      <c r="H95" s="9" t="n">
        <f aca="false">'Central pensions'!V95</f>
        <v>24622768.873182</v>
      </c>
      <c r="I95" s="67" t="n">
        <f aca="false">'Central pensions'!M95</f>
        <v>138416.898184219</v>
      </c>
      <c r="J95" s="9" t="n">
        <f aca="false">'Central pensions'!W95</f>
        <v>761528.934222125</v>
      </c>
      <c r="K95" s="9"/>
      <c r="L95" s="67" t="n">
        <f aca="false">'Central pensions'!N95</f>
        <v>4341471.0112168</v>
      </c>
      <c r="M95" s="67"/>
      <c r="N95" s="67" t="n">
        <f aca="false">'Central pensions'!L95</f>
        <v>1285931.39282999</v>
      </c>
      <c r="O95" s="9"/>
      <c r="P95" s="9" t="n">
        <f aca="false">'Central pensions'!X95</f>
        <v>29602728.8279397</v>
      </c>
      <c r="Q95" s="67"/>
      <c r="R95" s="67" t="n">
        <f aca="false">'Central SIPA income'!G90</f>
        <v>31931114.3102085</v>
      </c>
      <c r="S95" s="67"/>
      <c r="T95" s="9" t="n">
        <f aca="false">'Central SIPA income'!J90</f>
        <v>122091383.089042</v>
      </c>
      <c r="U95" s="9"/>
      <c r="V95" s="67" t="n">
        <f aca="false">'Central SIPA income'!F90</f>
        <v>118578.084176316</v>
      </c>
      <c r="W95" s="67"/>
      <c r="X95" s="67" t="n">
        <f aca="false">'Central SIPA income'!M90</f>
        <v>297833.960440614</v>
      </c>
      <c r="Y95" s="9"/>
      <c r="Z95" s="9" t="n">
        <f aca="false">R95+V95-N95-L95-F95</f>
        <v>-2065559.09217826</v>
      </c>
      <c r="AA95" s="9"/>
      <c r="AB95" s="9" t="n">
        <f aca="false">T95-P95-D95</f>
        <v>-64243086.1165521</v>
      </c>
      <c r="AC95" s="50"/>
      <c r="AD95" s="9"/>
      <c r="AE95" s="9"/>
      <c r="AF95" s="9"/>
      <c r="AG95" s="9" t="n">
        <f aca="false">BF95/100*$AG$57</f>
        <v>7206023349.70147</v>
      </c>
      <c r="AH95" s="40" t="n">
        <f aca="false">(AG95-AG94)/AG94</f>
        <v>0.00171711775687801</v>
      </c>
      <c r="AI95" s="40"/>
      <c r="AJ95" s="40" t="n">
        <f aca="false">AB95/AG95</f>
        <v>-0.00891519261025064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13595297</v>
      </c>
      <c r="AX95" s="7"/>
      <c r="AY95" s="40" t="n">
        <f aca="false">(AW95-AW94)/AW94</f>
        <v>0.00201230926251884</v>
      </c>
      <c r="AZ95" s="39" t="n">
        <f aca="false">workers_and_wage_central!B83</f>
        <v>7227.44299534948</v>
      </c>
      <c r="BA95" s="40" t="n">
        <f aca="false">(AZ95-AZ94)/AZ94</f>
        <v>-0.000294598681984371</v>
      </c>
      <c r="BB95" s="7"/>
      <c r="BC95" s="7"/>
      <c r="BD95" s="7"/>
      <c r="BE95" s="7"/>
      <c r="BF95" s="7" t="n">
        <f aca="false">BF94*(1+AY95)*(1+BA95)*(1-BE95)</f>
        <v>125.296307980365</v>
      </c>
      <c r="BG95" s="7"/>
      <c r="BH95" s="7" t="n">
        <f aca="false">BH94+1</f>
        <v>64</v>
      </c>
      <c r="BI95" s="40" t="n">
        <f aca="false">T102/AG102</f>
        <v>0.014819553479367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154252685.289447</v>
      </c>
      <c r="E96" s="9"/>
      <c r="F96" s="67" t="n">
        <f aca="false">'Central pensions'!I96</f>
        <v>28037251.4751016</v>
      </c>
      <c r="G96" s="9" t="n">
        <f aca="false">'Central pensions'!K96</f>
        <v>4484558.35966075</v>
      </c>
      <c r="H96" s="9" t="n">
        <f aca="false">'Central pensions'!V96</f>
        <v>24672716.9362239</v>
      </c>
      <c r="I96" s="67" t="n">
        <f aca="false">'Central pensions'!M96</f>
        <v>138697.68122662</v>
      </c>
      <c r="J96" s="9" t="n">
        <f aca="false">'Central pensions'!W96</f>
        <v>763073.719677024</v>
      </c>
      <c r="K96" s="9"/>
      <c r="L96" s="67" t="n">
        <f aca="false">'Central pensions'!N96</f>
        <v>4199499.36547639</v>
      </c>
      <c r="M96" s="67"/>
      <c r="N96" s="67" t="n">
        <f aca="false">'Central pensions'!L96</f>
        <v>1266549.10028296</v>
      </c>
      <c r="O96" s="9"/>
      <c r="P96" s="9" t="n">
        <f aca="false">'Central pensions'!X96</f>
        <v>28759401.6283949</v>
      </c>
      <c r="Q96" s="67"/>
      <c r="R96" s="67" t="n">
        <f aca="false">'Central SIPA income'!G91</f>
        <v>28116648.4645684</v>
      </c>
      <c r="S96" s="67"/>
      <c r="T96" s="9" t="n">
        <f aca="false">'Central SIPA income'!J91</f>
        <v>107506442.321998</v>
      </c>
      <c r="U96" s="9"/>
      <c r="V96" s="67" t="n">
        <f aca="false">'Central SIPA income'!F91</f>
        <v>118243.755244992</v>
      </c>
      <c r="W96" s="67"/>
      <c r="X96" s="67" t="n">
        <f aca="false">'Central SIPA income'!M91</f>
        <v>296994.222554833</v>
      </c>
      <c r="Y96" s="9"/>
      <c r="Z96" s="9" t="n">
        <f aca="false">R96+V96-N96-L96-F96</f>
        <v>-5268407.7210476</v>
      </c>
      <c r="AA96" s="9"/>
      <c r="AB96" s="9" t="n">
        <f aca="false">T96-P96-D96</f>
        <v>-75505644.5958441</v>
      </c>
      <c r="AC96" s="50"/>
      <c r="AD96" s="9"/>
      <c r="AE96" s="9"/>
      <c r="AF96" s="9"/>
      <c r="AG96" s="9" t="n">
        <f aca="false">BF96/100*$AG$57</f>
        <v>7275965243.84245</v>
      </c>
      <c r="AH96" s="40" t="n">
        <f aca="false">(AG96-AG95)/AG95</f>
        <v>0.00970603212711993</v>
      </c>
      <c r="AI96" s="40"/>
      <c r="AJ96" s="40" t="n">
        <f aca="false">AB96/AG96</f>
        <v>-0.0103774058926056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13684349</v>
      </c>
      <c r="AY96" s="40" t="n">
        <f aca="false">(AW96-AW95)/AW95</f>
        <v>0.00655020629560355</v>
      </c>
      <c r="AZ96" s="39" t="n">
        <f aca="false">workers_and_wage_central!B84</f>
        <v>7250.10311817085</v>
      </c>
      <c r="BA96" s="40" t="n">
        <f aca="false">(AZ96-AZ95)/AZ95</f>
        <v>0.00313528904149808</v>
      </c>
      <c r="BB96" s="7"/>
      <c r="BC96" s="7"/>
      <c r="BD96" s="7"/>
      <c r="BE96" s="7"/>
      <c r="BF96" s="7" t="n">
        <f aca="false">BF95*(1+AY96)*(1+BA96)*(1-BE96)</f>
        <v>126.512437971032</v>
      </c>
      <c r="BG96" s="7"/>
      <c r="BH96" s="0" t="n">
        <f aca="false">BH95+1</f>
        <v>65</v>
      </c>
      <c r="BI96" s="40" t="n">
        <f aca="false">T103/AG103</f>
        <v>0.017052645707085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156960890.905806</v>
      </c>
      <c r="E97" s="9"/>
      <c r="F97" s="67" t="n">
        <f aca="false">'Central pensions'!I97</f>
        <v>28529499.9035142</v>
      </c>
      <c r="G97" s="9" t="n">
        <f aca="false">'Central pensions'!K97</f>
        <v>4682702.93848726</v>
      </c>
      <c r="H97" s="9" t="n">
        <f aca="false">'Central pensions'!V97</f>
        <v>25762849.9468251</v>
      </c>
      <c r="I97" s="67" t="n">
        <f aca="false">'Central pensions'!M97</f>
        <v>144825.864076926</v>
      </c>
      <c r="J97" s="9" t="n">
        <f aca="false">'Central pensions'!W97</f>
        <v>796789.173613152</v>
      </c>
      <c r="K97" s="9"/>
      <c r="L97" s="67" t="n">
        <f aca="false">'Central pensions'!N97</f>
        <v>4300318.86807505</v>
      </c>
      <c r="M97" s="67"/>
      <c r="N97" s="67" t="n">
        <f aca="false">'Central pensions'!L97</f>
        <v>1289376.38741397</v>
      </c>
      <c r="O97" s="9"/>
      <c r="P97" s="9" t="n">
        <f aca="false">'Central pensions'!X97</f>
        <v>29408143.5053114</v>
      </c>
      <c r="Q97" s="67"/>
      <c r="R97" s="67" t="n">
        <f aca="false">'Central SIPA income'!G92</f>
        <v>32397182.3461995</v>
      </c>
      <c r="S97" s="67"/>
      <c r="T97" s="9" t="n">
        <f aca="false">'Central SIPA income'!J92</f>
        <v>123873434.619563</v>
      </c>
      <c r="U97" s="9"/>
      <c r="V97" s="67" t="n">
        <f aca="false">'Central SIPA income'!F92</f>
        <v>119842.846271575</v>
      </c>
      <c r="W97" s="67"/>
      <c r="X97" s="67" t="n">
        <f aca="false">'Central SIPA income'!M92</f>
        <v>301010.678182873</v>
      </c>
      <c r="Y97" s="9"/>
      <c r="Z97" s="9" t="n">
        <f aca="false">R97+V97-N97-L97-F97</f>
        <v>-1602169.96653213</v>
      </c>
      <c r="AA97" s="9"/>
      <c r="AB97" s="9" t="n">
        <f aca="false">T97-P97-D97</f>
        <v>-62495599.7915548</v>
      </c>
      <c r="AC97" s="50"/>
      <c r="AD97" s="9"/>
      <c r="AE97" s="9"/>
      <c r="AF97" s="9"/>
      <c r="AG97" s="9" t="n">
        <f aca="false">BF97/100*$AG$57</f>
        <v>7298923450.99154</v>
      </c>
      <c r="AH97" s="40" t="n">
        <f aca="false">(AG97-AG96)/AG96</f>
        <v>0.00315534865542685</v>
      </c>
      <c r="AI97" s="40" t="n">
        <f aca="false">(AG97-AG93)/AG93</f>
        <v>0.024417792674138</v>
      </c>
      <c r="AJ97" s="40" t="n">
        <f aca="false">AB97/AG97</f>
        <v>-0.0085623037713959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13693755</v>
      </c>
      <c r="AY97" s="40" t="n">
        <f aca="false">(AW97-AW96)/AW96</f>
        <v>0.000687354582961893</v>
      </c>
      <c r="AZ97" s="39" t="n">
        <f aca="false">workers_and_wage_central!B85</f>
        <v>7267.98403915827</v>
      </c>
      <c r="BA97" s="40" t="n">
        <f aca="false">(AZ97-AZ96)/AZ96</f>
        <v>0.00246629885064701</v>
      </c>
      <c r="BB97" s="7"/>
      <c r="BC97" s="7"/>
      <c r="BD97" s="7"/>
      <c r="BE97" s="7"/>
      <c r="BF97" s="7" t="n">
        <f aca="false">BF96*(1+AY97)*(1+BA97)*(1-BE97)</f>
        <v>126.911628822079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0.0148548483944625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154149818.433835</v>
      </c>
      <c r="E98" s="6"/>
      <c r="F98" s="8" t="n">
        <f aca="false">'Central pensions'!I98</f>
        <v>28018554.206436</v>
      </c>
      <c r="G98" s="6" t="n">
        <f aca="false">'Central pensions'!K98</f>
        <v>4764871.06849233</v>
      </c>
      <c r="H98" s="6" t="n">
        <f aca="false">'Central pensions'!V98</f>
        <v>26214914.7545952</v>
      </c>
      <c r="I98" s="8" t="n">
        <f aca="false">'Central pensions'!M98</f>
        <v>147367.146448217</v>
      </c>
      <c r="J98" s="6" t="n">
        <f aca="false">'Central pensions'!W98</f>
        <v>810770.559420477</v>
      </c>
      <c r="K98" s="6"/>
      <c r="L98" s="8" t="n">
        <f aca="false">'Central pensions'!N98</f>
        <v>5005050.9850255</v>
      </c>
      <c r="M98" s="8"/>
      <c r="N98" s="8" t="n">
        <f aca="false">'Central pensions'!L98</f>
        <v>1266280.81065713</v>
      </c>
      <c r="O98" s="6"/>
      <c r="P98" s="6" t="n">
        <f aca="false">'Central pensions'!X98</f>
        <v>32937936.7613035</v>
      </c>
      <c r="Q98" s="8"/>
      <c r="R98" s="8" t="n">
        <f aca="false">'Central SIPA income'!G93</f>
        <v>28576248.6002849</v>
      </c>
      <c r="S98" s="8"/>
      <c r="T98" s="6" t="n">
        <f aca="false">'Central SIPA income'!J93</f>
        <v>109263763.275235</v>
      </c>
      <c r="U98" s="6"/>
      <c r="V98" s="8" t="n">
        <f aca="false">'Central SIPA income'!F93</f>
        <v>119508.057318623</v>
      </c>
      <c r="W98" s="8"/>
      <c r="X98" s="8" t="n">
        <f aca="false">'Central SIPA income'!M93</f>
        <v>300169.784855392</v>
      </c>
      <c r="Y98" s="6"/>
      <c r="Z98" s="6" t="n">
        <f aca="false">R98+V98-N98-L98-F98</f>
        <v>-5594129.34451507</v>
      </c>
      <c r="AA98" s="6"/>
      <c r="AB98" s="6" t="n">
        <f aca="false">T98-P98-D98</f>
        <v>-77823991.9199032</v>
      </c>
      <c r="AC98" s="50"/>
      <c r="AD98" s="6"/>
      <c r="AE98" s="6"/>
      <c r="AF98" s="6"/>
      <c r="AG98" s="6" t="n">
        <f aca="false">BF98/100*$AG$57</f>
        <v>7365163895.34773</v>
      </c>
      <c r="AH98" s="61" t="n">
        <f aca="false">(AG98-AG97)/AG97</f>
        <v>0.00907537184092352</v>
      </c>
      <c r="AI98" s="61"/>
      <c r="AJ98" s="61" t="n">
        <f aca="false">AB98/AG98</f>
        <v>-0.0105664983190749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0.00516904880330692</v>
      </c>
      <c r="AV98" s="5"/>
      <c r="AW98" s="65" t="n">
        <f aca="false">workers_and_wage_central!C86</f>
        <v>13771374</v>
      </c>
      <c r="AX98" s="5"/>
      <c r="AY98" s="61" t="n">
        <f aca="false">(AW98-AW97)/AW97</f>
        <v>0.00566820422886199</v>
      </c>
      <c r="AZ98" s="66" t="n">
        <f aca="false">workers_and_wage_central!B86</f>
        <v>7292.60770700326</v>
      </c>
      <c r="BA98" s="61" t="n">
        <f aca="false">(AZ98-AZ97)/AZ97</f>
        <v>0.00338796394052651</v>
      </c>
      <c r="BB98" s="5"/>
      <c r="BC98" s="5"/>
      <c r="BD98" s="5"/>
      <c r="BE98" s="5"/>
      <c r="BF98" s="5" t="n">
        <f aca="false">BF97*(1+AY98)*(1+BA98)*(1-BE98)</f>
        <v>128.063399044576</v>
      </c>
      <c r="BG98" s="5"/>
      <c r="BH98" s="5" t="n">
        <f aca="false">BH97+1</f>
        <v>67</v>
      </c>
      <c r="BI98" s="61" t="n">
        <f aca="false">T105/AG105</f>
        <v>0.017153844889177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157201286.004514</v>
      </c>
      <c r="E99" s="9"/>
      <c r="F99" s="67" t="n">
        <f aca="false">'Central pensions'!I99</f>
        <v>28573194.5583152</v>
      </c>
      <c r="G99" s="9" t="n">
        <f aca="false">'Central pensions'!K99</f>
        <v>4906185.25647671</v>
      </c>
      <c r="H99" s="9" t="n">
        <f aca="false">'Central pensions'!V99</f>
        <v>26992383.7224591</v>
      </c>
      <c r="I99" s="67" t="n">
        <f aca="false">'Central pensions'!M99</f>
        <v>151737.688344641</v>
      </c>
      <c r="J99" s="9" t="n">
        <f aca="false">'Central pensions'!W99</f>
        <v>834815.991416263</v>
      </c>
      <c r="K99" s="9"/>
      <c r="L99" s="67" t="n">
        <f aca="false">'Central pensions'!N99</f>
        <v>4168487.95554464</v>
      </c>
      <c r="M99" s="67"/>
      <c r="N99" s="67" t="n">
        <f aca="false">'Central pensions'!L99</f>
        <v>1290801.49810228</v>
      </c>
      <c r="O99" s="9"/>
      <c r="P99" s="9" t="n">
        <f aca="false">'Central pensions'!X99</f>
        <v>28731912.8120247</v>
      </c>
      <c r="Q99" s="67"/>
      <c r="R99" s="67" t="n">
        <f aca="false">'Central SIPA income'!G94</f>
        <v>32965870.7707383</v>
      </c>
      <c r="S99" s="67"/>
      <c r="T99" s="9" t="n">
        <f aca="false">'Central SIPA income'!J94</f>
        <v>126047864.09998</v>
      </c>
      <c r="U99" s="9"/>
      <c r="V99" s="67" t="n">
        <f aca="false">'Central SIPA income'!F94</f>
        <v>120219.965425135</v>
      </c>
      <c r="W99" s="67"/>
      <c r="X99" s="67" t="n">
        <f aca="false">'Central SIPA income'!M94</f>
        <v>301957.892770148</v>
      </c>
      <c r="Y99" s="9"/>
      <c r="Z99" s="9" t="n">
        <f aca="false">R99+V99-N99-L99-F99</f>
        <v>-946393.275798675</v>
      </c>
      <c r="AA99" s="9"/>
      <c r="AB99" s="9" t="n">
        <f aca="false">T99-P99-D99</f>
        <v>-59885334.7165592</v>
      </c>
      <c r="AC99" s="50"/>
      <c r="AD99" s="9"/>
      <c r="AE99" s="9"/>
      <c r="AF99" s="9"/>
      <c r="AG99" s="9" t="n">
        <f aca="false">BF99/100*$AG$57</f>
        <v>7371813967.18892</v>
      </c>
      <c r="AH99" s="40" t="n">
        <f aca="false">(AG99-AG98)/AG98</f>
        <v>0.000902908874220252</v>
      </c>
      <c r="AI99" s="40"/>
      <c r="AJ99" s="40" t="n">
        <f aca="false">AB99/AG99</f>
        <v>-0.00812355479710989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13720432</v>
      </c>
      <c r="AX99" s="7"/>
      <c r="AY99" s="40" t="n">
        <f aca="false">(AW99-AW98)/AW98</f>
        <v>-0.00369912254216609</v>
      </c>
      <c r="AZ99" s="39" t="n">
        <f aca="false">workers_and_wage_central!B87</f>
        <v>7326.29312326089</v>
      </c>
      <c r="BA99" s="40" t="n">
        <f aca="false">(AZ99-AZ98)/AZ98</f>
        <v>0.004619118100276</v>
      </c>
      <c r="BB99" s="7"/>
      <c r="BC99" s="7"/>
      <c r="BD99" s="7"/>
      <c r="BE99" s="7"/>
      <c r="BF99" s="7" t="n">
        <f aca="false">BF98*(1+AY99)*(1+BA99)*(1-BE99)</f>
        <v>128.179028624036</v>
      </c>
      <c r="BG99" s="7"/>
      <c r="BH99" s="7" t="n">
        <f aca="false">BH98+1</f>
        <v>68</v>
      </c>
      <c r="BI99" s="40" t="n">
        <f aca="false">T106/AG106</f>
        <v>0.0149819744357217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154454295.009027</v>
      </c>
      <c r="E100" s="9"/>
      <c r="F100" s="67" t="n">
        <f aca="false">'Central pensions'!I100</f>
        <v>28073896.4281349</v>
      </c>
      <c r="G100" s="9" t="n">
        <f aca="false">'Central pensions'!K100</f>
        <v>4892417.76288802</v>
      </c>
      <c r="H100" s="9" t="n">
        <f aca="false">'Central pensions'!V100</f>
        <v>26916639.0348015</v>
      </c>
      <c r="I100" s="67" t="n">
        <f aca="false">'Central pensions'!M100</f>
        <v>151311.889573856</v>
      </c>
      <c r="J100" s="9" t="n">
        <f aca="false">'Central pensions'!W100</f>
        <v>832473.372210356</v>
      </c>
      <c r="K100" s="9"/>
      <c r="L100" s="67" t="n">
        <f aca="false">'Central pensions'!N100</f>
        <v>4113778.50108465</v>
      </c>
      <c r="M100" s="67"/>
      <c r="N100" s="67" t="n">
        <f aca="false">'Central pensions'!L100</f>
        <v>1268159.67509966</v>
      </c>
      <c r="O100" s="9"/>
      <c r="P100" s="9" t="n">
        <f aca="false">'Central pensions'!X100</f>
        <v>28323456.5630115</v>
      </c>
      <c r="Q100" s="67"/>
      <c r="R100" s="67" t="n">
        <f aca="false">'Central SIPA income'!G95</f>
        <v>28803596.2931958</v>
      </c>
      <c r="S100" s="67"/>
      <c r="T100" s="9" t="n">
        <f aca="false">'Central SIPA income'!J95</f>
        <v>110133046.883691</v>
      </c>
      <c r="U100" s="9"/>
      <c r="V100" s="67" t="n">
        <f aca="false">'Central SIPA income'!F95</f>
        <v>118388.522384702</v>
      </c>
      <c r="W100" s="67"/>
      <c r="X100" s="67" t="n">
        <f aca="false">'Central SIPA income'!M95</f>
        <v>297357.835872261</v>
      </c>
      <c r="Y100" s="9"/>
      <c r="Z100" s="9" t="n">
        <f aca="false">R100+V100-N100-L100-F100</f>
        <v>-4533849.78873872</v>
      </c>
      <c r="AA100" s="9"/>
      <c r="AB100" s="9" t="n">
        <f aca="false">T100-P100-D100</f>
        <v>-72644704.6883476</v>
      </c>
      <c r="AC100" s="50"/>
      <c r="AD100" s="9"/>
      <c r="AE100" s="9"/>
      <c r="AF100" s="9"/>
      <c r="AG100" s="9" t="n">
        <f aca="false">BF100/100*$AG$57</f>
        <v>7399330520.41429</v>
      </c>
      <c r="AH100" s="40" t="n">
        <f aca="false">(AG100-AG99)/AG99</f>
        <v>0.00373267059475954</v>
      </c>
      <c r="AI100" s="40"/>
      <c r="AJ100" s="40" t="n">
        <f aca="false">AB100/AG100</f>
        <v>-0.00981774019797135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13712894</v>
      </c>
      <c r="AY100" s="40" t="n">
        <f aca="false">(AW100-AW99)/AW99</f>
        <v>-0.00054939961074112</v>
      </c>
      <c r="AZ100" s="39" t="n">
        <f aca="false">workers_and_wage_central!B88</f>
        <v>7357.6820698358</v>
      </c>
      <c r="BA100" s="40" t="n">
        <f aca="false">(AZ100-AZ99)/AZ99</f>
        <v>0.00428442406641515</v>
      </c>
      <c r="BB100" s="7"/>
      <c r="BC100" s="7"/>
      <c r="BD100" s="7"/>
      <c r="BE100" s="7"/>
      <c r="BF100" s="7" t="n">
        <f aca="false">BF99*(1+AY100)*(1+BA100)*(1-BE100)</f>
        <v>128.657478715046</v>
      </c>
      <c r="BG100" s="7"/>
      <c r="BH100" s="0" t="n">
        <f aca="false">BH99+1</f>
        <v>69</v>
      </c>
      <c r="BI100" s="40" t="n">
        <f aca="false">T107/AG107</f>
        <v>0.0171825225006385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157655316.737507</v>
      </c>
      <c r="E101" s="9"/>
      <c r="F101" s="67" t="n">
        <f aca="false">'Central pensions'!I101</f>
        <v>28655720.0185005</v>
      </c>
      <c r="G101" s="9" t="n">
        <f aca="false">'Central pensions'!K101</f>
        <v>5061779.74201862</v>
      </c>
      <c r="H101" s="9" t="n">
        <f aca="false">'Central pensions'!V101</f>
        <v>27848418.6741157</v>
      </c>
      <c r="I101" s="67" t="n">
        <f aca="false">'Central pensions'!M101</f>
        <v>156549.888928412</v>
      </c>
      <c r="J101" s="9" t="n">
        <f aca="false">'Central pensions'!W101</f>
        <v>861291.299199462</v>
      </c>
      <c r="K101" s="9"/>
      <c r="L101" s="67" t="n">
        <f aca="false">'Central pensions'!N101</f>
        <v>4165903.54674668</v>
      </c>
      <c r="M101" s="67"/>
      <c r="N101" s="67" t="n">
        <f aca="false">'Central pensions'!L101</f>
        <v>1295709.0315881</v>
      </c>
      <c r="O101" s="9"/>
      <c r="P101" s="9" t="n">
        <f aca="false">'Central pensions'!X101</f>
        <v>28745502.1037689</v>
      </c>
      <c r="Q101" s="67"/>
      <c r="R101" s="67" t="n">
        <f aca="false">'Central SIPA income'!G96</f>
        <v>33377373.026858</v>
      </c>
      <c r="S101" s="67"/>
      <c r="T101" s="9" t="n">
        <f aca="false">'Central SIPA income'!J96</f>
        <v>127621278.641853</v>
      </c>
      <c r="U101" s="9"/>
      <c r="V101" s="67" t="n">
        <f aca="false">'Central SIPA income'!F96</f>
        <v>120757.573577598</v>
      </c>
      <c r="W101" s="67"/>
      <c r="X101" s="67" t="n">
        <f aca="false">'Central SIPA income'!M96</f>
        <v>303308.209452403</v>
      </c>
      <c r="Y101" s="9"/>
      <c r="Z101" s="9" t="n">
        <f aca="false">R101+V101-N101-L101-F101</f>
        <v>-619201.996399764</v>
      </c>
      <c r="AA101" s="9"/>
      <c r="AB101" s="9" t="n">
        <f aca="false">T101-P101-D101</f>
        <v>-58779540.1994224</v>
      </c>
      <c r="AC101" s="50"/>
      <c r="AD101" s="9"/>
      <c r="AE101" s="9"/>
      <c r="AF101" s="9"/>
      <c r="AG101" s="9" t="n">
        <f aca="false">BF101/100*$AG$57</f>
        <v>7450868662.21028</v>
      </c>
      <c r="AH101" s="40" t="n">
        <f aca="false">(AG101-AG100)/AG100</f>
        <v>0.00696524390332438</v>
      </c>
      <c r="AI101" s="40" t="n">
        <f aca="false">(AG101-AG97)/AG97</f>
        <v>0.0208174825012175</v>
      </c>
      <c r="AJ101" s="40" t="n">
        <f aca="false">AB101/AG101</f>
        <v>-0.00788895132423198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13765072</v>
      </c>
      <c r="AY101" s="40" t="n">
        <f aca="false">(AW101-AW100)/AW100</f>
        <v>0.00380503196480626</v>
      </c>
      <c r="AZ101" s="39" t="n">
        <f aca="false">workers_and_wage_central!B89</f>
        <v>7380.84576594858</v>
      </c>
      <c r="BA101" s="40" t="n">
        <f aca="false">(AZ101-AZ100)/AZ100</f>
        <v>0.00314823281203576</v>
      </c>
      <c r="BB101" s="7"/>
      <c r="BC101" s="7"/>
      <c r="BD101" s="7"/>
      <c r="BE101" s="7"/>
      <c r="BF101" s="7" t="n">
        <f aca="false">BF100*(1+AY101)*(1+BA101)*(1-BE101)</f>
        <v>129.553609434283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0.0149235015620018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154577724.961948</v>
      </c>
      <c r="E102" s="6"/>
      <c r="F102" s="8" t="n">
        <f aca="false">'Central pensions'!I102</f>
        <v>28096331.2831463</v>
      </c>
      <c r="G102" s="6" t="n">
        <f aca="false">'Central pensions'!K102</f>
        <v>5049853.99205636</v>
      </c>
      <c r="H102" s="6" t="n">
        <f aca="false">'Central pensions'!V102</f>
        <v>27782806.7164884</v>
      </c>
      <c r="I102" s="8" t="n">
        <f aca="false">'Central pensions'!M102</f>
        <v>156181.051300712</v>
      </c>
      <c r="J102" s="6" t="n">
        <f aca="false">'Central pensions'!W102</f>
        <v>859262.063396547</v>
      </c>
      <c r="K102" s="6"/>
      <c r="L102" s="8" t="n">
        <f aca="false">'Central pensions'!N102</f>
        <v>4867449.50760903</v>
      </c>
      <c r="M102" s="8"/>
      <c r="N102" s="8" t="n">
        <f aca="false">'Central pensions'!L102</f>
        <v>1269605.43800445</v>
      </c>
      <c r="O102" s="6"/>
      <c r="P102" s="6" t="n">
        <f aca="false">'Central pensions'!X102</f>
        <v>32242213.1596008</v>
      </c>
      <c r="Q102" s="8"/>
      <c r="R102" s="8" t="n">
        <f aca="false">'Central SIPA income'!G97</f>
        <v>28860440.786665</v>
      </c>
      <c r="S102" s="8"/>
      <c r="T102" s="6" t="n">
        <f aca="false">'Central SIPA income'!J97</f>
        <v>110350396.731279</v>
      </c>
      <c r="U102" s="6"/>
      <c r="V102" s="8" t="n">
        <f aca="false">'Central SIPA income'!F97</f>
        <v>125731.991335858</v>
      </c>
      <c r="W102" s="8"/>
      <c r="X102" s="8" t="n">
        <f aca="false">'Central SIPA income'!M97</f>
        <v>315802.512696717</v>
      </c>
      <c r="Y102" s="6"/>
      <c r="Z102" s="6" t="n">
        <f aca="false">R102+V102-N102-L102-F102</f>
        <v>-5247213.45075892</v>
      </c>
      <c r="AA102" s="6"/>
      <c r="AB102" s="6" t="n">
        <f aca="false">T102-P102-D102</f>
        <v>-76469541.3902689</v>
      </c>
      <c r="AC102" s="50"/>
      <c r="AD102" s="6"/>
      <c r="AE102" s="6"/>
      <c r="AF102" s="6"/>
      <c r="AG102" s="6" t="n">
        <f aca="false">BF102/100*$AG$57</f>
        <v>7446270016.4967</v>
      </c>
      <c r="AH102" s="61" t="n">
        <f aca="false">(AG102-AG101)/AG101</f>
        <v>-0.000617195916619569</v>
      </c>
      <c r="AI102" s="61"/>
      <c r="AJ102" s="61" t="n">
        <f aca="false">AB102/AG102</f>
        <v>-0.0102695095961946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0.00482699952018943</v>
      </c>
      <c r="AV102" s="5"/>
      <c r="AW102" s="65" t="n">
        <f aca="false">workers_and_wage_central!C90</f>
        <v>13792594</v>
      </c>
      <c r="AX102" s="5"/>
      <c r="AY102" s="61" t="n">
        <f aca="false">(AW102-AW101)/AW101</f>
        <v>0.00199940835761702</v>
      </c>
      <c r="AZ102" s="66" t="n">
        <f aca="false">workers_and_wage_central!B90</f>
        <v>7361.57155039758</v>
      </c>
      <c r="BA102" s="61" t="n">
        <f aca="false">(AZ102-AZ101)/AZ101</f>
        <v>-0.00261138305313512</v>
      </c>
      <c r="BB102" s="5"/>
      <c r="BC102" s="5"/>
      <c r="BD102" s="5"/>
      <c r="BE102" s="5"/>
      <c r="BF102" s="5" t="n">
        <f aca="false">BF101*(1+AY102)*(1+BA102)*(1-BE102)</f>
        <v>129.473649475557</v>
      </c>
      <c r="BG102" s="5"/>
      <c r="BH102" s="5" t="n">
        <f aca="false">BH101+1</f>
        <v>71</v>
      </c>
      <c r="BI102" s="61" t="n">
        <f aca="false">T109/AG109</f>
        <v>0.0170516437948288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157589080.661453</v>
      </c>
      <c r="E103" s="9"/>
      <c r="F103" s="67" t="n">
        <f aca="false">'Central pensions'!I103</f>
        <v>28643680.8276265</v>
      </c>
      <c r="G103" s="9" t="n">
        <f aca="false">'Central pensions'!K103</f>
        <v>5268900.59641621</v>
      </c>
      <c r="H103" s="9" t="n">
        <f aca="false">'Central pensions'!V103</f>
        <v>28987936.5044795</v>
      </c>
      <c r="I103" s="67" t="n">
        <f aca="false">'Central pensions'!M103</f>
        <v>162955.688548955</v>
      </c>
      <c r="J103" s="9" t="n">
        <f aca="false">'Central pensions'!W103</f>
        <v>896534.118695243</v>
      </c>
      <c r="K103" s="9"/>
      <c r="L103" s="67" t="n">
        <f aca="false">'Central pensions'!N103</f>
        <v>4112896.18722351</v>
      </c>
      <c r="M103" s="67"/>
      <c r="N103" s="67" t="n">
        <f aca="false">'Central pensions'!L103</f>
        <v>1296524.89968504</v>
      </c>
      <c r="O103" s="9"/>
      <c r="P103" s="9" t="n">
        <f aca="false">'Central pensions'!X103</f>
        <v>28474935.3287661</v>
      </c>
      <c r="Q103" s="67"/>
      <c r="R103" s="67" t="n">
        <f aca="false">'Central SIPA income'!G98</f>
        <v>33316418.3331275</v>
      </c>
      <c r="S103" s="67"/>
      <c r="T103" s="9" t="n">
        <f aca="false">'Central SIPA income'!J98</f>
        <v>127388213.087328</v>
      </c>
      <c r="U103" s="9"/>
      <c r="V103" s="67" t="n">
        <f aca="false">'Central SIPA income'!F98</f>
        <v>125806.200661428</v>
      </c>
      <c r="W103" s="67"/>
      <c r="X103" s="67" t="n">
        <f aca="false">'Central SIPA income'!M98</f>
        <v>315988.905127407</v>
      </c>
      <c r="Y103" s="9"/>
      <c r="Z103" s="9" t="n">
        <f aca="false">R103+V103-N103-L103-F103</f>
        <v>-610877.380746164</v>
      </c>
      <c r="AA103" s="9"/>
      <c r="AB103" s="9" t="n">
        <f aca="false">T103-P103-D103</f>
        <v>-58675802.9028917</v>
      </c>
      <c r="AC103" s="50"/>
      <c r="AD103" s="9"/>
      <c r="AE103" s="9"/>
      <c r="AF103" s="9"/>
      <c r="AG103" s="9" t="n">
        <f aca="false">BF103/100*$AG$57</f>
        <v>7470290257.32944</v>
      </c>
      <c r="AH103" s="40" t="n">
        <f aca="false">(AG103-AG102)/AG102</f>
        <v>0.00322580846242786</v>
      </c>
      <c r="AI103" s="40"/>
      <c r="AJ103" s="40" t="n">
        <f aca="false">AB103/AG103</f>
        <v>-0.00785455462661873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13819262</v>
      </c>
      <c r="AX103" s="7"/>
      <c r="AY103" s="40" t="n">
        <f aca="false">(AW103-AW102)/AW102</f>
        <v>0.00193350141387472</v>
      </c>
      <c r="AZ103" s="39" t="n">
        <f aca="false">workers_and_wage_central!B91</f>
        <v>7371.06660250392</v>
      </c>
      <c r="BA103" s="40" t="n">
        <f aca="false">(AZ103-AZ102)/AZ102</f>
        <v>0.001289813192921</v>
      </c>
      <c r="BB103" s="7"/>
      <c r="BC103" s="7"/>
      <c r="BD103" s="7"/>
      <c r="BE103" s="7"/>
      <c r="BF103" s="7" t="n">
        <f aca="false">BF102*(1+AY103)*(1+BA103)*(1-BE103)</f>
        <v>129.891306669697</v>
      </c>
      <c r="BG103" s="7"/>
      <c r="BH103" s="7" t="n">
        <f aca="false">BH102+1</f>
        <v>72</v>
      </c>
      <c r="BI103" s="40" t="n">
        <f aca="false">T110/AG110</f>
        <v>0.0149535184758126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155247492.787634</v>
      </c>
      <c r="E104" s="9"/>
      <c r="F104" s="67" t="n">
        <f aca="false">'Central pensions'!I104</f>
        <v>28218069.5136572</v>
      </c>
      <c r="G104" s="9" t="n">
        <f aca="false">'Central pensions'!K104</f>
        <v>5266660.94603551</v>
      </c>
      <c r="H104" s="9" t="n">
        <f aca="false">'Central pensions'!V104</f>
        <v>28975614.6088886</v>
      </c>
      <c r="I104" s="67" t="n">
        <f aca="false">'Central pensions'!M104</f>
        <v>162886.421011408</v>
      </c>
      <c r="J104" s="9" t="n">
        <f aca="false">'Central pensions'!W104</f>
        <v>896153.029140885</v>
      </c>
      <c r="K104" s="9"/>
      <c r="L104" s="67" t="n">
        <f aca="false">'Central pensions'!N104</f>
        <v>4058386.701683</v>
      </c>
      <c r="M104" s="67"/>
      <c r="N104" s="67" t="n">
        <f aca="false">'Central pensions'!L104</f>
        <v>1276785.36844128</v>
      </c>
      <c r="O104" s="9"/>
      <c r="P104" s="9" t="n">
        <f aca="false">'Central pensions'!X104</f>
        <v>28083484.2723694</v>
      </c>
      <c r="Q104" s="67"/>
      <c r="R104" s="67" t="n">
        <f aca="false">'Central SIPA income'!G99</f>
        <v>29309117.6434858</v>
      </c>
      <c r="S104" s="67"/>
      <c r="T104" s="9" t="n">
        <f aca="false">'Central SIPA income'!J99</f>
        <v>112065951.58092</v>
      </c>
      <c r="U104" s="9"/>
      <c r="V104" s="67" t="n">
        <f aca="false">'Central SIPA income'!F99</f>
        <v>125912.850115153</v>
      </c>
      <c r="W104" s="67"/>
      <c r="X104" s="67" t="n">
        <f aca="false">'Central SIPA income'!M99</f>
        <v>316256.777807272</v>
      </c>
      <c r="Y104" s="9"/>
      <c r="Z104" s="9" t="n">
        <f aca="false">R104+V104-N104-L104-F104</f>
        <v>-4118211.09018061</v>
      </c>
      <c r="AA104" s="9"/>
      <c r="AB104" s="9" t="n">
        <f aca="false">T104-P104-D104</f>
        <v>-71265025.4790836</v>
      </c>
      <c r="AC104" s="50"/>
      <c r="AD104" s="9"/>
      <c r="AE104" s="9"/>
      <c r="AF104" s="9"/>
      <c r="AG104" s="9" t="n">
        <f aca="false">BF104/100*$AG$57</f>
        <v>7544065654.86691</v>
      </c>
      <c r="AH104" s="40" t="n">
        <f aca="false">(AG104-AG103)/AG103</f>
        <v>0.00987584083029359</v>
      </c>
      <c r="AI104" s="40"/>
      <c r="AJ104" s="40" t="n">
        <f aca="false">AB104/AG104</f>
        <v>-0.00944650122883121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13884771</v>
      </c>
      <c r="AY104" s="40" t="n">
        <f aca="false">(AW104-AW103)/AW103</f>
        <v>0.00474041233171496</v>
      </c>
      <c r="AZ104" s="39" t="n">
        <f aca="false">workers_and_wage_central!B92</f>
        <v>7408.74159300974</v>
      </c>
      <c r="BA104" s="40" t="n">
        <f aca="false">(AZ104-AZ103)/AZ103</f>
        <v>0.00511119930635692</v>
      </c>
      <c r="BB104" s="7"/>
      <c r="BC104" s="7"/>
      <c r="BD104" s="7"/>
      <c r="BE104" s="7"/>
      <c r="BF104" s="7" t="n">
        <f aca="false">BF103*(1+AY104)*(1+BA104)*(1-BE104)</f>
        <v>131.174092539605</v>
      </c>
      <c r="BG104" s="7"/>
      <c r="BH104" s="0" t="n">
        <f aca="false">BH103+1</f>
        <v>73</v>
      </c>
      <c r="BI104" s="40" t="n">
        <f aca="false">T111/AG111</f>
        <v>0.0171846347902551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158786120.461574</v>
      </c>
      <c r="E105" s="9"/>
      <c r="F105" s="67" t="n">
        <f aca="false">'Central pensions'!I105</f>
        <v>28861256.980928</v>
      </c>
      <c r="G105" s="9" t="n">
        <f aca="false">'Central pensions'!K105</f>
        <v>5460798.7668033</v>
      </c>
      <c r="H105" s="9" t="n">
        <f aca="false">'Central pensions'!V105</f>
        <v>30043703.6188354</v>
      </c>
      <c r="I105" s="67" t="n">
        <f aca="false">'Central pensions'!M105</f>
        <v>168890.683509381</v>
      </c>
      <c r="J105" s="9" t="n">
        <f aca="false">'Central pensions'!W105</f>
        <v>929186.709860896</v>
      </c>
      <c r="K105" s="9"/>
      <c r="L105" s="67" t="n">
        <f aca="false">'Central pensions'!N105</f>
        <v>4134231.15568352</v>
      </c>
      <c r="M105" s="67"/>
      <c r="N105" s="67" t="n">
        <f aca="false">'Central pensions'!L105</f>
        <v>1305796.8599232</v>
      </c>
      <c r="O105" s="9"/>
      <c r="P105" s="9" t="n">
        <f aca="false">'Central pensions'!X105</f>
        <v>28636654.1710871</v>
      </c>
      <c r="Q105" s="67"/>
      <c r="R105" s="67" t="n">
        <f aca="false">'Central SIPA income'!G100</f>
        <v>34076059.0399989</v>
      </c>
      <c r="S105" s="67"/>
      <c r="T105" s="9" t="n">
        <f aca="false">'Central SIPA income'!J100</f>
        <v>130292765.169402</v>
      </c>
      <c r="U105" s="9"/>
      <c r="V105" s="67" t="n">
        <f aca="false">'Central SIPA income'!F100</f>
        <v>121246.606534178</v>
      </c>
      <c r="W105" s="67"/>
      <c r="X105" s="67" t="n">
        <f aca="false">'Central SIPA income'!M100</f>
        <v>304536.519247217</v>
      </c>
      <c r="Y105" s="9"/>
      <c r="Z105" s="9" t="n">
        <f aca="false">R105+V105-N105-L105-F105</f>
        <v>-103979.350001637</v>
      </c>
      <c r="AA105" s="9"/>
      <c r="AB105" s="9" t="n">
        <f aca="false">T105-P105-D105</f>
        <v>-57130009.4632595</v>
      </c>
      <c r="AC105" s="50"/>
      <c r="AD105" s="9"/>
      <c r="AE105" s="9"/>
      <c r="AF105" s="9"/>
      <c r="AG105" s="9" t="n">
        <f aca="false">BF105/100*$AG$57</f>
        <v>7595542924.11776</v>
      </c>
      <c r="AH105" s="40" t="n">
        <f aca="false">(AG105-AG104)/AG104</f>
        <v>0.00682354470465583</v>
      </c>
      <c r="AI105" s="40" t="n">
        <f aca="false">(AG105-AG101)/AG101</f>
        <v>0.0194171000008685</v>
      </c>
      <c r="AJ105" s="40" t="n">
        <f aca="false">AB105/AG105</f>
        <v>-0.00752151755760044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13932412</v>
      </c>
      <c r="AY105" s="40" t="n">
        <f aca="false">(AW105-AW104)/AW104</f>
        <v>0.00343116930052357</v>
      </c>
      <c r="AZ105" s="39" t="n">
        <f aca="false">workers_and_wage_central!B93</f>
        <v>7433.78888426861</v>
      </c>
      <c r="BA105" s="40" t="n">
        <f aca="false">(AZ105-AZ104)/AZ104</f>
        <v>0.00338077539139747</v>
      </c>
      <c r="BB105" s="7"/>
      <c r="BC105" s="7"/>
      <c r="BD105" s="7"/>
      <c r="BE105" s="7"/>
      <c r="BF105" s="7" t="n">
        <f aca="false">BF104*(1+AY105)*(1+BA105)*(1-BE105)</f>
        <v>132.069164824142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0.0149640642488502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155664641.799528</v>
      </c>
      <c r="E106" s="6"/>
      <c r="F106" s="8" t="n">
        <f aca="false">'Central pensions'!I106</f>
        <v>28293891.2844557</v>
      </c>
      <c r="G106" s="6" t="n">
        <f aca="false">'Central pensions'!K106</f>
        <v>5385114.00648018</v>
      </c>
      <c r="H106" s="6" t="n">
        <f aca="false">'Central pensions'!V106</f>
        <v>29627308.3981521</v>
      </c>
      <c r="I106" s="8" t="n">
        <f aca="false">'Central pensions'!M106</f>
        <v>166549.917726191</v>
      </c>
      <c r="J106" s="6" t="n">
        <f aca="false">'Central pensions'!W106</f>
        <v>916308.507159341</v>
      </c>
      <c r="K106" s="6"/>
      <c r="L106" s="8" t="n">
        <f aca="false">'Central pensions'!N106</f>
        <v>4951667.28318498</v>
      </c>
      <c r="M106" s="8"/>
      <c r="N106" s="8" t="n">
        <f aca="false">'Central pensions'!L106</f>
        <v>1278920.89957549</v>
      </c>
      <c r="O106" s="6"/>
      <c r="P106" s="6" t="n">
        <f aca="false">'Central pensions'!X106</f>
        <v>32730470.5184773</v>
      </c>
      <c r="Q106" s="8"/>
      <c r="R106" s="8" t="n">
        <f aca="false">'Central SIPA income'!G101</f>
        <v>29933841.3070811</v>
      </c>
      <c r="S106" s="8"/>
      <c r="T106" s="6" t="n">
        <f aca="false">'Central SIPA income'!J101</f>
        <v>114454636.654538</v>
      </c>
      <c r="U106" s="6"/>
      <c r="V106" s="8" t="n">
        <f aca="false">'Central SIPA income'!F101</f>
        <v>116481.880066997</v>
      </c>
      <c r="W106" s="8"/>
      <c r="X106" s="8" t="n">
        <f aca="false">'Central SIPA income'!M101</f>
        <v>292568.900070418</v>
      </c>
      <c r="Y106" s="6"/>
      <c r="Z106" s="6" t="n">
        <f aca="false">R106+V106-N106-L106-F106</f>
        <v>-4474156.28006817</v>
      </c>
      <c r="AA106" s="6"/>
      <c r="AB106" s="6" t="n">
        <f aca="false">T106-P106-D106</f>
        <v>-73940475.6634672</v>
      </c>
      <c r="AC106" s="50"/>
      <c r="AD106" s="6"/>
      <c r="AE106" s="6"/>
      <c r="AF106" s="6"/>
      <c r="AG106" s="6" t="n">
        <f aca="false">BF106/100*$AG$57</f>
        <v>7639489517.59272</v>
      </c>
      <c r="AH106" s="61" t="n">
        <f aca="false">(AG106-AG105)/AG105</f>
        <v>0.00578583965807366</v>
      </c>
      <c r="AI106" s="61"/>
      <c r="AJ106" s="61" t="n">
        <f aca="false">AB106/AG106</f>
        <v>-0.00967871943448476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0.00250412759671706</v>
      </c>
      <c r="AV106" s="5"/>
      <c r="AW106" s="65" t="n">
        <f aca="false">workers_and_wage_central!C94</f>
        <v>13964852</v>
      </c>
      <c r="AX106" s="5"/>
      <c r="AY106" s="61" t="n">
        <f aca="false">(AW106-AW105)/AW105</f>
        <v>0.0023283836280466</v>
      </c>
      <c r="AZ106" s="66" t="n">
        <f aca="false">workers_and_wage_central!B94</f>
        <v>7459.43117737702</v>
      </c>
      <c r="BA106" s="61" t="n">
        <f aca="false">(AZ106-AZ105)/AZ105</f>
        <v>0.00344942444661937</v>
      </c>
      <c r="BB106" s="5"/>
      <c r="BC106" s="5"/>
      <c r="BD106" s="5"/>
      <c r="BE106" s="5"/>
      <c r="BF106" s="5" t="n">
        <f aca="false">BF105*(1+AY106)*(1+BA106)*(1-BE106)</f>
        <v>132.83329583559</v>
      </c>
      <c r="BG106" s="5"/>
      <c r="BH106" s="5" t="n">
        <f aca="false">BH105+1</f>
        <v>75</v>
      </c>
      <c r="BI106" s="61" t="n">
        <f aca="false">T113/AG113</f>
        <v>0.0172516270408446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158812306.569984</v>
      </c>
      <c r="E107" s="9"/>
      <c r="F107" s="67" t="n">
        <f aca="false">'Central pensions'!I107</f>
        <v>28866016.6161022</v>
      </c>
      <c r="G107" s="9" t="n">
        <f aca="false">'Central pensions'!K107</f>
        <v>5558628.32870581</v>
      </c>
      <c r="H107" s="9" t="n">
        <f aca="false">'Central pensions'!V107</f>
        <v>30581933.0040358</v>
      </c>
      <c r="I107" s="67" t="n">
        <f aca="false">'Central pensions'!M107</f>
        <v>171916.340063065</v>
      </c>
      <c r="J107" s="9" t="n">
        <f aca="false">'Central pensions'!W107</f>
        <v>945832.979506257</v>
      </c>
      <c r="K107" s="9"/>
      <c r="L107" s="67" t="n">
        <f aca="false">'Central pensions'!N107</f>
        <v>4097528.42473913</v>
      </c>
      <c r="M107" s="67"/>
      <c r="N107" s="67" t="n">
        <f aca="false">'Central pensions'!L107</f>
        <v>1305629.69614153</v>
      </c>
      <c r="O107" s="9"/>
      <c r="P107" s="9" t="n">
        <f aca="false">'Central pensions'!X107</f>
        <v>28445283.8399337</v>
      </c>
      <c r="Q107" s="67"/>
      <c r="R107" s="67" t="n">
        <f aca="false">'Central SIPA income'!G102</f>
        <v>34372930.4705594</v>
      </c>
      <c r="S107" s="67"/>
      <c r="T107" s="9" t="n">
        <f aca="false">'Central SIPA income'!J102</f>
        <v>131427878.814502</v>
      </c>
      <c r="U107" s="9"/>
      <c r="V107" s="67" t="n">
        <f aca="false">'Central SIPA income'!F102</f>
        <v>118991.145362722</v>
      </c>
      <c r="W107" s="67"/>
      <c r="X107" s="67" t="n">
        <f aca="false">'Central SIPA income'!M102</f>
        <v>298871.45105202</v>
      </c>
      <c r="Y107" s="9"/>
      <c r="Z107" s="9" t="n">
        <f aca="false">R107+V107-N107-L107-F107</f>
        <v>222746.878939271</v>
      </c>
      <c r="AA107" s="9"/>
      <c r="AB107" s="9" t="n">
        <f aca="false">T107-P107-D107</f>
        <v>-55829711.5954155</v>
      </c>
      <c r="AC107" s="50"/>
      <c r="AD107" s="9"/>
      <c r="AE107" s="9"/>
      <c r="AF107" s="9"/>
      <c r="AG107" s="9" t="n">
        <f aca="false">BF107/100*$AG$57</f>
        <v>7648928078.49475</v>
      </c>
      <c r="AH107" s="40" t="n">
        <f aca="false">(AG107-AG106)/AG106</f>
        <v>0.0012354962828726</v>
      </c>
      <c r="AI107" s="40"/>
      <c r="AJ107" s="40" t="n">
        <f aca="false">AB107/AG107</f>
        <v>-0.00729902425836411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13983145</v>
      </c>
      <c r="AX107" s="7"/>
      <c r="AY107" s="40" t="n">
        <f aca="false">(AW107-AW106)/AW106</f>
        <v>0.00130993153382506</v>
      </c>
      <c r="AZ107" s="39" t="n">
        <f aca="false">workers_and_wage_central!B95</f>
        <v>7458.87665912631</v>
      </c>
      <c r="BA107" s="40" t="n">
        <f aca="false">(AZ107-AZ106)/AZ106</f>
        <v>-7.43378734280908E-005</v>
      </c>
      <c r="BB107" s="7"/>
      <c r="BC107" s="7"/>
      <c r="BD107" s="7"/>
      <c r="BE107" s="7"/>
      <c r="BF107" s="7" t="n">
        <f aca="false">BF106*(1+AY107)*(1+BA107)*(1-BE107)</f>
        <v>132.997410878837</v>
      </c>
      <c r="BG107" s="7"/>
      <c r="BH107" s="7" t="n">
        <f aca="false">BH106+1</f>
        <v>76</v>
      </c>
      <c r="BI107" s="40" t="n">
        <f aca="false">T114/AG114</f>
        <v>0.0150327446870337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156492940.495747</v>
      </c>
      <c r="E108" s="9"/>
      <c r="F108" s="67" t="n">
        <f aca="false">'Central pensions'!I108</f>
        <v>28444444.3772516</v>
      </c>
      <c r="G108" s="9" t="n">
        <f aca="false">'Central pensions'!K108</f>
        <v>5545357.4723404</v>
      </c>
      <c r="H108" s="9" t="n">
        <f aca="false">'Central pensions'!V108</f>
        <v>30508920.667849</v>
      </c>
      <c r="I108" s="67" t="n">
        <f aca="false">'Central pensions'!M108</f>
        <v>171505.901206404</v>
      </c>
      <c r="J108" s="9" t="n">
        <f aca="false">'Central pensions'!W108</f>
        <v>943574.866015947</v>
      </c>
      <c r="K108" s="9"/>
      <c r="L108" s="67" t="n">
        <f aca="false">'Central pensions'!N108</f>
        <v>4026569.82113039</v>
      </c>
      <c r="M108" s="67"/>
      <c r="N108" s="67" t="n">
        <f aca="false">'Central pensions'!L108</f>
        <v>1286705.20782215</v>
      </c>
      <c r="O108" s="9"/>
      <c r="P108" s="9" t="n">
        <f aca="false">'Central pensions'!X108</f>
        <v>27972962.3573785</v>
      </c>
      <c r="Q108" s="67"/>
      <c r="R108" s="67" t="n">
        <f aca="false">'Central SIPA income'!G103</f>
        <v>29867817.1128347</v>
      </c>
      <c r="S108" s="67"/>
      <c r="T108" s="9" t="n">
        <f aca="false">'Central SIPA income'!J103</f>
        <v>114202187.425408</v>
      </c>
      <c r="U108" s="9"/>
      <c r="V108" s="67" t="n">
        <f aca="false">'Central SIPA income'!F103</f>
        <v>121618.437073849</v>
      </c>
      <c r="W108" s="67"/>
      <c r="X108" s="67" t="n">
        <f aca="false">'Central SIPA income'!M103</f>
        <v>305470.450361152</v>
      </c>
      <c r="Y108" s="9"/>
      <c r="Z108" s="9" t="n">
        <f aca="false">R108+V108-N108-L108-F108</f>
        <v>-3768283.85629556</v>
      </c>
      <c r="AA108" s="9"/>
      <c r="AB108" s="9" t="n">
        <f aca="false">T108-P108-D108</f>
        <v>-70263715.4277174</v>
      </c>
      <c r="AC108" s="50"/>
      <c r="AD108" s="9"/>
      <c r="AE108" s="9"/>
      <c r="AF108" s="9"/>
      <c r="AG108" s="9" t="n">
        <f aca="false">BF108/100*$AG$57</f>
        <v>7652506146.15739</v>
      </c>
      <c r="AH108" s="40" t="n">
        <f aca="false">(AG108-AG107)/AG107</f>
        <v>0.000467786809592746</v>
      </c>
      <c r="AI108" s="40"/>
      <c r="AJ108" s="40" t="n">
        <f aca="false">AB108/AG108</f>
        <v>-0.00918179144004993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13973448</v>
      </c>
      <c r="AY108" s="40" t="n">
        <f aca="false">(AW108-AW107)/AW107</f>
        <v>-0.000693477754825542</v>
      </c>
      <c r="AZ108" s="39" t="n">
        <f aca="false">workers_and_wage_central!B96</f>
        <v>7467.54439916582</v>
      </c>
      <c r="BA108" s="40" t="n">
        <f aca="false">(AZ108-AZ107)/AZ107</f>
        <v>0.00116207043441408</v>
      </c>
      <c r="BB108" s="7"/>
      <c r="BC108" s="7"/>
      <c r="BD108" s="7"/>
      <c r="BE108" s="7"/>
      <c r="BF108" s="7" t="n">
        <f aca="false">BF107*(1+AY108)*(1+BA108)*(1-BE108)</f>
        <v>133.059625313356</v>
      </c>
      <c r="BG108" s="7"/>
      <c r="BH108" s="0" t="n">
        <f aca="false">BH107+1</f>
        <v>77</v>
      </c>
      <c r="BI108" s="40" t="n">
        <f aca="false">T115/AG115</f>
        <v>0.0173013594273564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160411875.060409</v>
      </c>
      <c r="E109" s="9"/>
      <c r="F109" s="67" t="n">
        <f aca="false">'Central pensions'!I109</f>
        <v>29156757.1236892</v>
      </c>
      <c r="G109" s="9" t="n">
        <f aca="false">'Central pensions'!K109</f>
        <v>5693145.12852622</v>
      </c>
      <c r="H109" s="9" t="n">
        <f aca="false">'Central pensions'!V109</f>
        <v>31322004.7477753</v>
      </c>
      <c r="I109" s="67" t="n">
        <f aca="false">'Central pensions'!M109</f>
        <v>176076.653459574</v>
      </c>
      <c r="J109" s="9" t="n">
        <f aca="false">'Central pensions'!W109</f>
        <v>968721.79632295</v>
      </c>
      <c r="K109" s="9"/>
      <c r="L109" s="67" t="n">
        <f aca="false">'Central pensions'!N109</f>
        <v>4214815.94104522</v>
      </c>
      <c r="M109" s="67"/>
      <c r="N109" s="67" t="n">
        <f aca="false">'Central pensions'!L109</f>
        <v>1318604.64052991</v>
      </c>
      <c r="O109" s="9"/>
      <c r="P109" s="9" t="n">
        <f aca="false">'Central pensions'!X109</f>
        <v>29125273.6354048</v>
      </c>
      <c r="Q109" s="67"/>
      <c r="R109" s="67" t="n">
        <f aca="false">'Central SIPA income'!G104</f>
        <v>34213322.0583863</v>
      </c>
      <c r="S109" s="67"/>
      <c r="T109" s="9" t="n">
        <f aca="false">'Central SIPA income'!J104</f>
        <v>130817602.217025</v>
      </c>
      <c r="U109" s="9"/>
      <c r="V109" s="67" t="n">
        <f aca="false">'Central SIPA income'!F104</f>
        <v>127139.712321193</v>
      </c>
      <c r="W109" s="67"/>
      <c r="X109" s="67" t="n">
        <f aca="false">'Central SIPA income'!M104</f>
        <v>319338.301954657</v>
      </c>
      <c r="Y109" s="9"/>
      <c r="Z109" s="9" t="n">
        <f aca="false">R109+V109-N109-L109-F109</f>
        <v>-349715.934556901</v>
      </c>
      <c r="AA109" s="9"/>
      <c r="AB109" s="9" t="n">
        <f aca="false">T109-P109-D109</f>
        <v>-58719546.4787889</v>
      </c>
      <c r="AC109" s="50"/>
      <c r="AD109" s="9"/>
      <c r="AE109" s="9"/>
      <c r="AF109" s="9"/>
      <c r="AG109" s="9" t="n">
        <f aca="false">BF109/100*$AG$57</f>
        <v>7671846995.57812</v>
      </c>
      <c r="AH109" s="40" t="n">
        <f aca="false">(AG109-AG108)/AG108</f>
        <v>0.00252738763632922</v>
      </c>
      <c r="AI109" s="40" t="n">
        <f aca="false">(AG109-AG105)/AG105</f>
        <v>0.0100459008951265</v>
      </c>
      <c r="AJ109" s="40" t="n">
        <f aca="false">AB109/AG109</f>
        <v>-0.00765389957758979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14024772</v>
      </c>
      <c r="AY109" s="40" t="n">
        <f aca="false">(AW109-AW108)/AW108</f>
        <v>0.00367296604245423</v>
      </c>
      <c r="AZ109" s="39" t="n">
        <f aca="false">workers_and_wage_central!B97</f>
        <v>7459.02104753646</v>
      </c>
      <c r="BA109" s="40" t="n">
        <f aca="false">(AZ109-AZ108)/AZ108</f>
        <v>-0.00114138613361497</v>
      </c>
      <c r="BB109" s="7"/>
      <c r="BC109" s="7"/>
      <c r="BD109" s="7"/>
      <c r="BE109" s="7"/>
      <c r="BF109" s="7" t="n">
        <f aca="false">BF108*(1+AY109)*(1+BA109)*(1-BE109)</f>
        <v>133.395918565268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0.0149987465736764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158333967.508136</v>
      </c>
      <c r="E110" s="6"/>
      <c r="F110" s="8" t="n">
        <f aca="false">'Central pensions'!I110</f>
        <v>28779072.8294042</v>
      </c>
      <c r="G110" s="6" t="n">
        <f aca="false">'Central pensions'!K110</f>
        <v>5689834.203269</v>
      </c>
      <c r="H110" s="6" t="n">
        <f aca="false">'Central pensions'!V110</f>
        <v>31303789.013891</v>
      </c>
      <c r="I110" s="8" t="n">
        <f aca="false">'Central pensions'!M110</f>
        <v>175974.253709351</v>
      </c>
      <c r="J110" s="6" t="n">
        <f aca="false">'Central pensions'!W110</f>
        <v>968158.423110032</v>
      </c>
      <c r="K110" s="6"/>
      <c r="L110" s="8" t="n">
        <f aca="false">'Central pensions'!N110</f>
        <v>4953628.90685547</v>
      </c>
      <c r="M110" s="8"/>
      <c r="N110" s="8" t="n">
        <f aca="false">'Central pensions'!L110</f>
        <v>1301462.44159529</v>
      </c>
      <c r="O110" s="6"/>
      <c r="P110" s="6" t="n">
        <f aca="false">'Central pensions'!X110</f>
        <v>32864666.3063914</v>
      </c>
      <c r="Q110" s="8"/>
      <c r="R110" s="8" t="n">
        <f aca="false">'Central SIPA income'!G105</f>
        <v>30130226.6258061</v>
      </c>
      <c r="S110" s="8"/>
      <c r="T110" s="6" t="n">
        <f aca="false">'Central SIPA income'!J105</f>
        <v>115205532.941733</v>
      </c>
      <c r="U110" s="6"/>
      <c r="V110" s="8" t="n">
        <f aca="false">'Central SIPA income'!F105</f>
        <v>120473.831296126</v>
      </c>
      <c r="W110" s="8"/>
      <c r="X110" s="8" t="n">
        <f aca="false">'Central SIPA income'!M105</f>
        <v>302595.530646515</v>
      </c>
      <c r="Y110" s="6"/>
      <c r="Z110" s="6" t="n">
        <f aca="false">R110+V110-N110-L110-F110</f>
        <v>-4783463.72075279</v>
      </c>
      <c r="AA110" s="6"/>
      <c r="AB110" s="6" t="n">
        <f aca="false">T110-P110-D110</f>
        <v>-75993100.8727945</v>
      </c>
      <c r="AC110" s="50"/>
      <c r="AD110" s="6"/>
      <c r="AE110" s="6"/>
      <c r="AF110" s="6"/>
      <c r="AG110" s="6" t="n">
        <f aca="false">BF110/100*$AG$57</f>
        <v>7704242525.13399</v>
      </c>
      <c r="AH110" s="61" t="n">
        <f aca="false">(AG110-AG109)/AG109</f>
        <v>0.00422265063087654</v>
      </c>
      <c r="AI110" s="61"/>
      <c r="AJ110" s="61" t="n">
        <f aca="false">AB110/AG110</f>
        <v>-0.00986379915025751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0.00368519472069066</v>
      </c>
      <c r="AV110" s="5"/>
      <c r="AW110" s="65" t="n">
        <f aca="false">workers_and_wage_central!C98</f>
        <v>13991380</v>
      </c>
      <c r="AX110" s="5"/>
      <c r="AY110" s="61" t="n">
        <f aca="false">(AW110-AW109)/AW109</f>
        <v>-0.00238092997162449</v>
      </c>
      <c r="AZ110" s="66" t="n">
        <f aca="false">workers_and_wage_central!B98</f>
        <v>7508.39484980525</v>
      </c>
      <c r="BA110" s="61" t="n">
        <f aca="false">(AZ110-AZ109)/AZ109</f>
        <v>0.00661934078937892</v>
      </c>
      <c r="BB110" s="5"/>
      <c r="BC110" s="5"/>
      <c r="BD110" s="5"/>
      <c r="BE110" s="5"/>
      <c r="BF110" s="5" t="n">
        <f aca="false">BF109*(1+AY110)*(1+BA110)*(1-BE110)</f>
        <v>133.959202924954</v>
      </c>
      <c r="BG110" s="5"/>
      <c r="BH110" s="5" t="n">
        <f aca="false">BH109+1</f>
        <v>79</v>
      </c>
      <c r="BI110" s="61" t="n">
        <f aca="false">T117/AG117</f>
        <v>0.01733259364283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162053315.302956</v>
      </c>
      <c r="E111" s="9"/>
      <c r="F111" s="67" t="n">
        <f aca="false">'Central pensions'!I111</f>
        <v>29455108.3178696</v>
      </c>
      <c r="G111" s="9" t="n">
        <f aca="false">'Central pensions'!K111</f>
        <v>5908139.60973854</v>
      </c>
      <c r="H111" s="9" t="n">
        <f aca="false">'Central pensions'!V111</f>
        <v>32504840.9497783</v>
      </c>
      <c r="I111" s="67" t="n">
        <f aca="false">'Central pensions'!M111</f>
        <v>182725.967311502</v>
      </c>
      <c r="J111" s="9" t="n">
        <f aca="false">'Central pensions'!W111</f>
        <v>1005304.3592715</v>
      </c>
      <c r="K111" s="9"/>
      <c r="L111" s="67" t="n">
        <f aca="false">'Central pensions'!N111</f>
        <v>4215132.61590993</v>
      </c>
      <c r="M111" s="67"/>
      <c r="N111" s="67" t="n">
        <f aca="false">'Central pensions'!L111</f>
        <v>1332241.24787575</v>
      </c>
      <c r="O111" s="9"/>
      <c r="P111" s="9" t="n">
        <f aca="false">'Central pensions'!X111</f>
        <v>29201941.4529504</v>
      </c>
      <c r="Q111" s="67"/>
      <c r="R111" s="67" t="n">
        <f aca="false">'Central SIPA income'!G106</f>
        <v>34670324.0037602</v>
      </c>
      <c r="S111" s="67"/>
      <c r="T111" s="9" t="n">
        <f aca="false">'Central SIPA income'!J106</f>
        <v>132564988.764298</v>
      </c>
      <c r="U111" s="9"/>
      <c r="V111" s="67" t="n">
        <f aca="false">'Central SIPA income'!F106</f>
        <v>121617.346520335</v>
      </c>
      <c r="W111" s="67"/>
      <c r="X111" s="67" t="n">
        <f aca="false">'Central SIPA income'!M106</f>
        <v>305467.711205141</v>
      </c>
      <c r="Y111" s="9"/>
      <c r="Z111" s="9" t="n">
        <f aca="false">R111+V111-N111-L111-F111</f>
        <v>-210540.831374746</v>
      </c>
      <c r="AA111" s="9"/>
      <c r="AB111" s="9" t="n">
        <f aca="false">T111-P111-D111</f>
        <v>-58690267.9916085</v>
      </c>
      <c r="AC111" s="50"/>
      <c r="AD111" s="9"/>
      <c r="AE111" s="9"/>
      <c r="AF111" s="9"/>
      <c r="AG111" s="9" t="n">
        <f aca="false">BF111/100*$AG$57</f>
        <v>7714158047.71549</v>
      </c>
      <c r="AH111" s="40" t="n">
        <f aca="false">(AG111-AG110)/AG110</f>
        <v>0.00128702108599981</v>
      </c>
      <c r="AI111" s="40"/>
      <c r="AJ111" s="40" t="n">
        <f aca="false">AB111/AG111</f>
        <v>-0.00760812361227021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14007562</v>
      </c>
      <c r="AX111" s="7"/>
      <c r="AY111" s="40" t="n">
        <f aca="false">(AW111-AW110)/AW110</f>
        <v>0.00115656925907237</v>
      </c>
      <c r="AZ111" s="39" t="n">
        <f aca="false">workers_and_wage_central!B99</f>
        <v>7509.37320209851</v>
      </c>
      <c r="BA111" s="40" t="n">
        <f aca="false">(AZ111-AZ110)/AZ110</f>
        <v>0.000130301124652038</v>
      </c>
      <c r="BB111" s="7"/>
      <c r="BC111" s="7"/>
      <c r="BD111" s="7"/>
      <c r="BE111" s="7"/>
      <c r="BF111" s="7" t="n">
        <f aca="false">BF110*(1+AY111)*(1+BA111)*(1-BE111)</f>
        <v>134.131611243782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159397702.513749</v>
      </c>
      <c r="E112" s="9"/>
      <c r="F112" s="67" t="n">
        <f aca="false">'Central pensions'!I112</f>
        <v>28972419.258345</v>
      </c>
      <c r="G112" s="9" t="n">
        <f aca="false">'Central pensions'!K112</f>
        <v>5961584.00435542</v>
      </c>
      <c r="H112" s="9" t="n">
        <f aca="false">'Central pensions'!V112</f>
        <v>32798876.2403147</v>
      </c>
      <c r="I112" s="67" t="n">
        <f aca="false">'Central pensions'!M112</f>
        <v>184378.886732642</v>
      </c>
      <c r="J112" s="9" t="n">
        <f aca="false">'Central pensions'!W112</f>
        <v>1014398.23423654</v>
      </c>
      <c r="K112" s="9"/>
      <c r="L112" s="67" t="n">
        <f aca="false">'Central pensions'!N112</f>
        <v>4039981.51357869</v>
      </c>
      <c r="M112" s="67"/>
      <c r="N112" s="67" t="n">
        <f aca="false">'Central pensions'!L112</f>
        <v>1312680.70181095</v>
      </c>
      <c r="O112" s="9"/>
      <c r="P112" s="9" t="n">
        <f aca="false">'Central pensions'!X112</f>
        <v>28185465.1971659</v>
      </c>
      <c r="Q112" s="67"/>
      <c r="R112" s="67" t="n">
        <f aca="false">'Central SIPA income'!G107</f>
        <v>30372631.9549096</v>
      </c>
      <c r="S112" s="67"/>
      <c r="T112" s="9" t="n">
        <f aca="false">'Central SIPA income'!J107</f>
        <v>116132390.727242</v>
      </c>
      <c r="U112" s="9"/>
      <c r="V112" s="67" t="n">
        <f aca="false">'Central SIPA income'!F107</f>
        <v>121860.500613529</v>
      </c>
      <c r="W112" s="67"/>
      <c r="X112" s="67" t="n">
        <f aca="false">'Central SIPA income'!M107</f>
        <v>306078.444183973</v>
      </c>
      <c r="Y112" s="9"/>
      <c r="Z112" s="9" t="n">
        <f aca="false">R112+V112-N112-L112-F112</f>
        <v>-3830589.0182115</v>
      </c>
      <c r="AA112" s="9"/>
      <c r="AB112" s="9" t="n">
        <f aca="false">T112-P112-D112</f>
        <v>-71450776.9836725</v>
      </c>
      <c r="AC112" s="50"/>
      <c r="AD112" s="9"/>
      <c r="AE112" s="9"/>
      <c r="AF112" s="9"/>
      <c r="AG112" s="9" t="n">
        <f aca="false">BF112/100*$AG$57</f>
        <v>7760751945.19198</v>
      </c>
      <c r="AH112" s="40" t="n">
        <f aca="false">(AG112-AG111)/AG111</f>
        <v>0.00604004963189531</v>
      </c>
      <c r="AI112" s="40"/>
      <c r="AJ112" s="40" t="n">
        <f aca="false">AB112/AG112</f>
        <v>-0.00920668222464428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14076991</v>
      </c>
      <c r="AY112" s="40" t="n">
        <f aca="false">(AW112-AW111)/AW111</f>
        <v>0.00495653704763184</v>
      </c>
      <c r="AZ112" s="39" t="n">
        <f aca="false">workers_and_wage_central!B100</f>
        <v>7517.46957250306</v>
      </c>
      <c r="BA112" s="40" t="n">
        <f aca="false">(AZ112-AZ111)/AZ111</f>
        <v>0.00107816860164586</v>
      </c>
      <c r="BB112" s="7"/>
      <c r="BC112" s="7"/>
      <c r="BD112" s="7"/>
      <c r="BE112" s="7"/>
      <c r="BF112" s="7" t="n">
        <f aca="false">BF111*(1+AY112)*(1+BA112)*(1-BE112)</f>
        <v>134.9417728329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162686881.283059</v>
      </c>
      <c r="E113" s="9"/>
      <c r="F113" s="67" t="n">
        <f aca="false">'Central pensions'!I113</f>
        <v>29570266.4344164</v>
      </c>
      <c r="G113" s="9" t="n">
        <f aca="false">'Central pensions'!K113</f>
        <v>6235495.39534802</v>
      </c>
      <c r="H113" s="9" t="n">
        <f aca="false">'Central pensions'!V113</f>
        <v>34305855.89663</v>
      </c>
      <c r="I113" s="67" t="n">
        <f aca="false">'Central pensions'!M113</f>
        <v>192850.373052001</v>
      </c>
      <c r="J113" s="9" t="n">
        <f aca="false">'Central pensions'!W113</f>
        <v>1061005.8524731</v>
      </c>
      <c r="K113" s="9"/>
      <c r="L113" s="67" t="n">
        <f aca="false">'Central pensions'!N113</f>
        <v>4081723.10660552</v>
      </c>
      <c r="M113" s="67"/>
      <c r="N113" s="67" t="n">
        <f aca="false">'Central pensions'!L113</f>
        <v>1341349.54796372</v>
      </c>
      <c r="O113" s="9"/>
      <c r="P113" s="9" t="n">
        <f aca="false">'Central pensions'!X113</f>
        <v>28559790.0546687</v>
      </c>
      <c r="Q113" s="67"/>
      <c r="R113" s="67" t="n">
        <f aca="false">'Central SIPA income'!G108</f>
        <v>35127446.1111672</v>
      </c>
      <c r="S113" s="67"/>
      <c r="T113" s="9" t="n">
        <f aca="false">'Central SIPA income'!J108</f>
        <v>134312834.761519</v>
      </c>
      <c r="U113" s="9"/>
      <c r="V113" s="67" t="n">
        <f aca="false">'Central SIPA income'!F108</f>
        <v>121710.447610532</v>
      </c>
      <c r="W113" s="67"/>
      <c r="X113" s="67" t="n">
        <f aca="false">'Central SIPA income'!M108</f>
        <v>305701.554301926</v>
      </c>
      <c r="Y113" s="9"/>
      <c r="Z113" s="9" t="n">
        <f aca="false">R113+V113-N113-L113-F113</f>
        <v>255817.469792098</v>
      </c>
      <c r="AA113" s="9"/>
      <c r="AB113" s="9" t="n">
        <f aca="false">T113-P113-D113</f>
        <v>-56933836.576209</v>
      </c>
      <c r="AC113" s="50"/>
      <c r="AD113" s="9"/>
      <c r="AE113" s="9"/>
      <c r="AF113" s="9"/>
      <c r="AG113" s="9" t="n">
        <f aca="false">BF113/100*$AG$57</f>
        <v>7785516951.15612</v>
      </c>
      <c r="AH113" s="40" t="n">
        <f aca="false">(AG113-AG112)/AG112</f>
        <v>0.00319105753399097</v>
      </c>
      <c r="AI113" s="40" t="n">
        <f aca="false">(AG113-AG109)/AG109</f>
        <v>0.0148165045058267</v>
      </c>
      <c r="AJ113" s="40" t="n">
        <f aca="false">AB113/AG113</f>
        <v>-0.00731278821090416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14016536</v>
      </c>
      <c r="AY113" s="40" t="n">
        <f aca="false">(AW113-AW112)/AW112</f>
        <v>-0.00429459676432272</v>
      </c>
      <c r="AZ113" s="39" t="n">
        <f aca="false">workers_and_wage_central!B101</f>
        <v>7573.98546388517</v>
      </c>
      <c r="BA113" s="40" t="n">
        <f aca="false">(AZ113-AZ112)/AZ112</f>
        <v>0.00751794082264512</v>
      </c>
      <c r="BB113" s="7"/>
      <c r="BC113" s="7"/>
      <c r="BD113" s="7"/>
      <c r="BE113" s="7"/>
      <c r="BF113" s="7" t="n">
        <f aca="false">BF112*(1+AY113)*(1+BA113)*(1-BE113)</f>
        <v>135.372379793749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159985147.665691</v>
      </c>
      <c r="E114" s="6"/>
      <c r="F114" s="8" t="n">
        <f aca="false">'Central pensions'!I114</f>
        <v>29079194.368431</v>
      </c>
      <c r="G114" s="6" t="n">
        <f aca="false">'Central pensions'!K114</f>
        <v>6215187.78955965</v>
      </c>
      <c r="H114" s="6" t="n">
        <f aca="false">'Central pensions'!V114</f>
        <v>34194129.4412948</v>
      </c>
      <c r="I114" s="8" t="n">
        <f aca="false">'Central pensions'!M114</f>
        <v>192222.302769887</v>
      </c>
      <c r="J114" s="6" t="n">
        <f aca="false">'Central pensions'!W114</f>
        <v>1057550.3950916</v>
      </c>
      <c r="K114" s="6"/>
      <c r="L114" s="8" t="n">
        <f aca="false">'Central pensions'!N114</f>
        <v>4915416.62326469</v>
      </c>
      <c r="M114" s="8"/>
      <c r="N114" s="8" t="n">
        <f aca="false">'Central pensions'!L114</f>
        <v>1319507.7152062</v>
      </c>
      <c r="O114" s="6"/>
      <c r="P114" s="6" t="n">
        <f aca="false">'Central pensions'!X114</f>
        <v>32765662.356376</v>
      </c>
      <c r="Q114" s="8"/>
      <c r="R114" s="8" t="n">
        <f aca="false">'Central SIPA income'!G109</f>
        <v>30724085.9399028</v>
      </c>
      <c r="S114" s="8"/>
      <c r="T114" s="6" t="n">
        <f aca="false">'Central SIPA income'!J109</f>
        <v>117476205.499978</v>
      </c>
      <c r="U114" s="6"/>
      <c r="V114" s="8" t="n">
        <f aca="false">'Central SIPA income'!F109</f>
        <v>120553.79829323</v>
      </c>
      <c r="W114" s="8"/>
      <c r="X114" s="8" t="n">
        <f aca="false">'Central SIPA income'!M109</f>
        <v>302796.384688117</v>
      </c>
      <c r="Y114" s="6"/>
      <c r="Z114" s="6" t="n">
        <f aca="false">R114+V114-N114-L114-F114</f>
        <v>-4469478.9687059</v>
      </c>
      <c r="AA114" s="6"/>
      <c r="AB114" s="6" t="n">
        <f aca="false">T114-P114-D114</f>
        <v>-75274604.5220896</v>
      </c>
      <c r="AC114" s="50"/>
      <c r="AD114" s="6"/>
      <c r="AE114" s="6"/>
      <c r="AF114" s="6"/>
      <c r="AG114" s="6" t="n">
        <f aca="false">BF114/100*$AG$57</f>
        <v>7814687733.0595</v>
      </c>
      <c r="AH114" s="61" t="n">
        <f aca="false">(AG114-AG113)/AG113</f>
        <v>0.00374680089792271</v>
      </c>
      <c r="AI114" s="61"/>
      <c r="AJ114" s="61" t="n">
        <f aca="false">AB114/AG114</f>
        <v>-0.00963245200491448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0.00488826431909283</v>
      </c>
      <c r="AV114" s="5"/>
      <c r="AW114" s="65" t="n">
        <f aca="false">workers_and_wage_central!C102</f>
        <v>14088463</v>
      </c>
      <c r="AX114" s="5"/>
      <c r="AY114" s="61" t="n">
        <f aca="false">(AW114-AW113)/AW113</f>
        <v>0.0051315817260413</v>
      </c>
      <c r="AZ114" s="66" t="n">
        <f aca="false">workers_and_wage_central!B102</f>
        <v>7563.55070086158</v>
      </c>
      <c r="BA114" s="61" t="n">
        <f aca="false">(AZ114-AZ113)/AZ113</f>
        <v>-0.00137771099157062</v>
      </c>
      <c r="BB114" s="5"/>
      <c r="BC114" s="5"/>
      <c r="BD114" s="5"/>
      <c r="BE114" s="5"/>
      <c r="BF114" s="5" t="n">
        <f aca="false">BF113*(1+AY114)*(1+BA114)*(1-BE114)</f>
        <v>135.879593147914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162644292.066647</v>
      </c>
      <c r="E115" s="9"/>
      <c r="F115" s="67" t="n">
        <f aca="false">'Central pensions'!I115</f>
        <v>29562525.3401954</v>
      </c>
      <c r="G115" s="9" t="n">
        <f aca="false">'Central pensions'!K115</f>
        <v>6367032.9466302</v>
      </c>
      <c r="H115" s="9" t="n">
        <f aca="false">'Central pensions'!V115</f>
        <v>35029536.6939327</v>
      </c>
      <c r="I115" s="67" t="n">
        <f aca="false">'Central pensions'!M115</f>
        <v>196918.544741142</v>
      </c>
      <c r="J115" s="9" t="n">
        <f aca="false">'Central pensions'!W115</f>
        <v>1083387.73280205</v>
      </c>
      <c r="K115" s="9"/>
      <c r="L115" s="67" t="n">
        <f aca="false">'Central pensions'!N115</f>
        <v>4186470.04607221</v>
      </c>
      <c r="M115" s="67"/>
      <c r="N115" s="67" t="n">
        <f aca="false">'Central pensions'!L115</f>
        <v>1340937.93967959</v>
      </c>
      <c r="O115" s="9"/>
      <c r="P115" s="9" t="n">
        <f aca="false">'Central pensions'!X115</f>
        <v>29101057.8741721</v>
      </c>
      <c r="Q115" s="67"/>
      <c r="R115" s="67" t="n">
        <f aca="false">'Central SIPA income'!G110</f>
        <v>35806594.1195429</v>
      </c>
      <c r="S115" s="67"/>
      <c r="T115" s="9" t="n">
        <f aca="false">'Central SIPA income'!J110</f>
        <v>136909616.034456</v>
      </c>
      <c r="U115" s="9"/>
      <c r="V115" s="67" t="n">
        <f aca="false">'Central SIPA income'!F110</f>
        <v>123284.293381667</v>
      </c>
      <c r="W115" s="67"/>
      <c r="X115" s="67" t="n">
        <f aca="false">'Central SIPA income'!M110</f>
        <v>309654.60112669</v>
      </c>
      <c r="Y115" s="9"/>
      <c r="Z115" s="9" t="n">
        <f aca="false">R115+V115-N115-L115-F115</f>
        <v>839945.086977437</v>
      </c>
      <c r="AA115" s="9"/>
      <c r="AB115" s="9" t="n">
        <f aca="false">T115-P115-D115</f>
        <v>-54835733.9063633</v>
      </c>
      <c r="AC115" s="50"/>
      <c r="AD115" s="9"/>
      <c r="AE115" s="9"/>
      <c r="AF115" s="9"/>
      <c r="AG115" s="9" t="n">
        <f aca="false">BF115/100*$AG$57</f>
        <v>7913228819.34804</v>
      </c>
      <c r="AH115" s="40" t="n">
        <f aca="false">(AG115-AG114)/AG114</f>
        <v>0.01260972794494</v>
      </c>
      <c r="AI115" s="40"/>
      <c r="AJ115" s="40" t="n">
        <f aca="false">AB115/AG115</f>
        <v>-0.00692962824129242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14198172</v>
      </c>
      <c r="AX115" s="7"/>
      <c r="AY115" s="40" t="n">
        <f aca="false">(AW115-AW114)/AW114</f>
        <v>0.00778715179931267</v>
      </c>
      <c r="AZ115" s="39" t="n">
        <f aca="false">workers_and_wage_central!B103</f>
        <v>7599.74465225409</v>
      </c>
      <c r="BA115" s="40" t="n">
        <f aca="false">(AZ115-AZ114)/AZ114</f>
        <v>0.00478531219317195</v>
      </c>
      <c r="BB115" s="7"/>
      <c r="BC115" s="7"/>
      <c r="BD115" s="7"/>
      <c r="BE115" s="7"/>
      <c r="BF115" s="7" t="n">
        <f aca="false">BF114*(1+AY115)*(1+BA115)*(1-BE115)</f>
        <v>137.592997850778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159872019.77583</v>
      </c>
      <c r="E116" s="9"/>
      <c r="F116" s="67" t="n">
        <f aca="false">'Central pensions'!I116</f>
        <v>29058632.0353284</v>
      </c>
      <c r="G116" s="9" t="n">
        <f aca="false">'Central pensions'!K116</f>
        <v>6384318.44773304</v>
      </c>
      <c r="H116" s="9" t="n">
        <f aca="false">'Central pensions'!V116</f>
        <v>35124636.4209531</v>
      </c>
      <c r="I116" s="67" t="n">
        <f aca="false">'Central pensions'!M116</f>
        <v>197453.147868034</v>
      </c>
      <c r="J116" s="9" t="n">
        <f aca="false">'Central pensions'!W116</f>
        <v>1086328.96147279</v>
      </c>
      <c r="K116" s="9"/>
      <c r="L116" s="67" t="n">
        <f aca="false">'Central pensions'!N116</f>
        <v>3972370.42999846</v>
      </c>
      <c r="M116" s="67"/>
      <c r="N116" s="67" t="n">
        <f aca="false">'Central pensions'!L116</f>
        <v>1317353.120563</v>
      </c>
      <c r="O116" s="9"/>
      <c r="P116" s="9" t="n">
        <f aca="false">'Central pensions'!X116</f>
        <v>27860337.2324459</v>
      </c>
      <c r="Q116" s="67"/>
      <c r="R116" s="67" t="n">
        <f aca="false">'Central SIPA income'!G111</f>
        <v>30901708.9158285</v>
      </c>
      <c r="S116" s="67"/>
      <c r="T116" s="9" t="n">
        <f aca="false">'Central SIPA income'!J111</f>
        <v>118155362.343315</v>
      </c>
      <c r="U116" s="9"/>
      <c r="V116" s="67" t="n">
        <f aca="false">'Central SIPA income'!F111</f>
        <v>129049.309350123</v>
      </c>
      <c r="W116" s="67"/>
      <c r="X116" s="67" t="n">
        <f aca="false">'Central SIPA income'!M111</f>
        <v>324134.659139229</v>
      </c>
      <c r="Y116" s="9"/>
      <c r="Z116" s="9" t="n">
        <f aca="false">R116+V116-N116-L116-F116</f>
        <v>-3317597.36071129</v>
      </c>
      <c r="AA116" s="9"/>
      <c r="AB116" s="9" t="n">
        <f aca="false">T116-P116-D116</f>
        <v>-69576994.6649609</v>
      </c>
      <c r="AC116" s="50"/>
      <c r="AD116" s="9"/>
      <c r="AE116" s="9"/>
      <c r="AF116" s="9"/>
      <c r="AG116" s="9" t="n">
        <f aca="false">BF116/100*$AG$57</f>
        <v>7877682429.18939</v>
      </c>
      <c r="AH116" s="40" t="n">
        <f aca="false">(AG116-AG115)/AG115</f>
        <v>-0.00449202101571214</v>
      </c>
      <c r="AI116" s="40"/>
      <c r="AJ116" s="40" t="n">
        <f aca="false">AB116/AG116</f>
        <v>-0.00883216546114569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14148155</v>
      </c>
      <c r="AY116" s="40" t="n">
        <f aca="false">(AW116-AW115)/AW115</f>
        <v>-0.00352277743923654</v>
      </c>
      <c r="AZ116" s="39" t="n">
        <f aca="false">workers_and_wage_central!B104</f>
        <v>7592.35260804045</v>
      </c>
      <c r="BA116" s="40" t="n">
        <f aca="false">(AZ116-AZ115)/AZ115</f>
        <v>-0.000972670076677306</v>
      </c>
      <c r="BB116" s="7"/>
      <c r="BC116" s="7"/>
      <c r="BD116" s="7"/>
      <c r="BE116" s="7"/>
      <c r="BF116" s="7" t="n">
        <f aca="false">BF115*(1+AY116)*(1+BA116)*(1-BE116)</f>
        <v>136.974927212818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163809785.742069</v>
      </c>
      <c r="E117" s="9"/>
      <c r="F117" s="67" t="n">
        <f aca="false">'Central pensions'!I117</f>
        <v>29774367.6119141</v>
      </c>
      <c r="G117" s="9" t="n">
        <f aca="false">'Central pensions'!K117</f>
        <v>6602297.60058126</v>
      </c>
      <c r="H117" s="9" t="n">
        <f aca="false">'Central pensions'!V117</f>
        <v>36323893.4056763</v>
      </c>
      <c r="I117" s="67" t="n">
        <f aca="false">'Central pensions'!M117</f>
        <v>204194.771152</v>
      </c>
      <c r="J117" s="9" t="n">
        <f aca="false">'Central pensions'!W117</f>
        <v>1123419.38368072</v>
      </c>
      <c r="K117" s="9"/>
      <c r="L117" s="67" t="n">
        <f aca="false">'Central pensions'!N117</f>
        <v>4113355.80128707</v>
      </c>
      <c r="M117" s="67"/>
      <c r="N117" s="67" t="n">
        <f aca="false">'Central pensions'!L117</f>
        <v>1349534.68387324</v>
      </c>
      <c r="O117" s="9"/>
      <c r="P117" s="9" t="n">
        <f aca="false">'Central pensions'!X117</f>
        <v>28768964.4605154</v>
      </c>
      <c r="Q117" s="67"/>
      <c r="R117" s="67" t="n">
        <f aca="false">'Central SIPA income'!G112</f>
        <v>35984660.4476189</v>
      </c>
      <c r="S117" s="67"/>
      <c r="T117" s="9" t="n">
        <f aca="false">'Central SIPA income'!J112</f>
        <v>137590468.073166</v>
      </c>
      <c r="U117" s="9"/>
      <c r="V117" s="67" t="n">
        <f aca="false">'Central SIPA income'!F112</f>
        <v>126071.728360508</v>
      </c>
      <c r="W117" s="67"/>
      <c r="X117" s="67" t="n">
        <f aca="false">'Central SIPA income'!M112</f>
        <v>316655.834153736</v>
      </c>
      <c r="Y117" s="9"/>
      <c r="Z117" s="9" t="n">
        <f aca="false">R117+V117-N117-L117-F117</f>
        <v>873474.078905016</v>
      </c>
      <c r="AA117" s="9"/>
      <c r="AB117" s="9" t="n">
        <f aca="false">T117-P117-D117</f>
        <v>-54988282.1294181</v>
      </c>
      <c r="AC117" s="50"/>
      <c r="AD117" s="9"/>
      <c r="AE117" s="9"/>
      <c r="AF117" s="9"/>
      <c r="AG117" s="9" t="n">
        <f aca="false">BF117/100*$AG$57</f>
        <v>7938250380.09147</v>
      </c>
      <c r="AH117" s="40" t="n">
        <f aca="false">(AG117-AG116)/AG116</f>
        <v>0.00768854944922081</v>
      </c>
      <c r="AI117" s="40" t="n">
        <f aca="false">(AG117-AG113)/AG113</f>
        <v>0.0196176348845627</v>
      </c>
      <c r="AJ117" s="40" t="n">
        <f aca="false">AB117/AG117</f>
        <v>-0.00692700273946064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14169220</v>
      </c>
      <c r="AY117" s="40" t="n">
        <f aca="false">(AW117-AW116)/AW116</f>
        <v>0.00148888671349727</v>
      </c>
      <c r="AZ117" s="39" t="n">
        <f aca="false">workers_and_wage_central!B105</f>
        <v>7639.3526558343</v>
      </c>
      <c r="BA117" s="40" t="n">
        <f aca="false">(AZ117-AZ116)/AZ116</f>
        <v>0.00619044586312714</v>
      </c>
      <c r="BB117" s="7"/>
      <c r="BC117" s="7"/>
      <c r="BD117" s="7"/>
      <c r="BE117" s="7"/>
      <c r="BF117" s="7" t="n">
        <f aca="false">BF116*(1+AY117)*(1+BA117)*(1-BE117)</f>
        <v>138.028065713997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0.0210154531472956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106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0.0184657843971201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4512300110.79965</v>
      </c>
      <c r="AH149" s="32" t="n">
        <f aca="false">AVERAGE(AJ138:AJ158)</f>
        <v>0.00521650804974403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4699819807.57936</v>
      </c>
      <c r="AJ150" s="32" t="n">
        <f aca="false">(AG150-AG146)/AG146</f>
        <v>-0.0670760925721661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4793690581.39865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4823939403.12739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4918407120.77163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4967835217.28166</v>
      </c>
      <c r="AJ154" s="32" t="n">
        <f aca="false">(AG154-AG150)/AG150</f>
        <v>0.0570267415933838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5033375110.46859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5113375767.31503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5164327476.81018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5285010818.04992</v>
      </c>
      <c r="AJ158" s="32" t="n">
        <f aca="false">(AG158-AG154)/AG154</f>
        <v>0.0638458376527658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5285043865.99202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5317910798.00764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5370900575.8826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5446077499.66725</v>
      </c>
      <c r="AJ162" s="32" t="n">
        <f aca="false">(AG162-AG158)/AG158</f>
        <v>0.0304761309224276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5496445620.6317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5530627229.92793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5558882096.03851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5583675438.83561</v>
      </c>
      <c r="AJ166" s="32" t="n">
        <f aca="false">(AG166-AG162)/AG162</f>
        <v>0.0252655125045063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5661338989.25063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5696546046.82576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5725648558.91964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5751185702.00067</v>
      </c>
      <c r="AJ170" s="32" t="n">
        <f aca="false">(AG170-AG166)/AG166</f>
        <v>0.0299999999999991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5766172102.02552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5813070433.37395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5896059355.67413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5966234636.66915</v>
      </c>
      <c r="AJ174" s="32" t="n">
        <f aca="false">(AG174-AG170)/AG170</f>
        <v>0.0373921041349212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5970698621.31095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6019297071.66324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6094303562.18234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6152790143.67582</v>
      </c>
      <c r="AJ178" s="32" t="n">
        <f aca="false">(AG178-AG174)/AG174</f>
        <v>0.0312685501606125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6200189481.00331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6240407703.36614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6266654580.54093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6308570517.1896</v>
      </c>
      <c r="AJ182" s="32" t="n">
        <f aca="false">(AG182-AG178)/AG178</f>
        <v>0.0253186554191037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6336419331.23133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6359777803.53695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6409215099.62982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6462700960.02315</v>
      </c>
      <c r="AJ186" s="32" t="n">
        <f aca="false">(AG186-AG182)/AG182</f>
        <v>0.0244319124932609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6540833171.85276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6554419829.15522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6541703181.24364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6586112629.47191</v>
      </c>
      <c r="AJ190" s="32" t="n">
        <f aca="false">(AG190-AG186)/AG186</f>
        <v>0.0190959894651106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6643167785.3679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6662598471.38193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6706713886.6716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6781613128.41149</v>
      </c>
      <c r="AJ194" s="32" t="n">
        <f aca="false">(AG194-AG190)/AG190</f>
        <v>0.0296837466861317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6793900130.87431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6845077493.13956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6828862111.37964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6863306278.5548</v>
      </c>
      <c r="AJ198" s="32" t="n">
        <f aca="false">(AG198-AG194)/AG194</f>
        <v>0.0120462710857191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6874070935.66333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6901796885.91018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6917539547.02856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6980462430.11823</v>
      </c>
      <c r="AJ202" s="32" t="n">
        <f aca="false">(AG202-AG198)/AG198</f>
        <v>0.01706992909955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7015336803.75925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7047800361.30258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7076274826.63915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7124947949.15505</v>
      </c>
      <c r="AJ206" s="32" t="n">
        <f aca="false">(AG206-AG202)/AG202</f>
        <v>0.0206985597993357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7193670969.54253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7206023349.70147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7275965243.84245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7298923450.99154</v>
      </c>
      <c r="AJ210" s="32" t="n">
        <f aca="false">(AG210-AG206)/AG206</f>
        <v>0.024417792674138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7365163895.34773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7371813967.18892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7399330520.41429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7450868662.21028</v>
      </c>
      <c r="AJ214" s="32" t="n">
        <f aca="false">(AG214-AG210)/AG210</f>
        <v>0.0208174825012175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7446270016.4967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7470290257.32944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7544065654.86691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7595542924.11776</v>
      </c>
      <c r="AJ218" s="32" t="n">
        <f aca="false">(AG218-AG214)/AG214</f>
        <v>0.0194171000008685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7639489517.59272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7648928078.49475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7652506146.15739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7671846995.57812</v>
      </c>
      <c r="AJ222" s="32" t="n">
        <f aca="false">(AG222-AG218)/AG218</f>
        <v>0.0100459008951265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7704242525.13399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7714158047.71549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7760751945.19198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7785516951.15612</v>
      </c>
      <c r="AJ226" s="32" t="n">
        <f aca="false">(AG226-AG222)/AG222</f>
        <v>0.0148165045058267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7814687733.0595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7913228819.34804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7877682429.18939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7938250380.09147</v>
      </c>
      <c r="AJ230" s="32" t="n">
        <f aca="false">(AG230-AG226)/AG226</f>
        <v>0.0196176348845627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pane xSplit="1" ySplit="0" topLeftCell="B84" activePane="topRight" state="frozen"/>
      <selection pane="topLeft" activeCell="A84" activeCellId="0" sqref="A84"/>
      <selection pane="topRight" activeCell="A105" activeCellId="0" sqref="A105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2052588.05698546</v>
      </c>
      <c r="C22" s="0" t="n">
        <v>716016.321012408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pane xSplit="1" ySplit="0" topLeftCell="B84" activePane="topRight" state="frozen"/>
      <selection pane="topLeft" activeCell="A84" activeCellId="0" sqref="A84"/>
      <selection pane="topRight" activeCell="F107" activeCellId="0" sqref="F107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9.57"/>
    <col collapsed="false" customWidth="true" hidden="false" outlineLevel="0" max="3" min="3" style="0" width="23.1"/>
    <col collapsed="false" customWidth="true" hidden="false" outlineLevel="0" max="4" min="4" style="0" width="18.1"/>
    <col collapsed="false" customWidth="true" hidden="false" outlineLevel="0" max="5" min="5" style="0" width="16.68"/>
    <col collapsed="false" customWidth="true" hidden="false" outlineLevel="0" max="6" min="6" style="0" width="19.97"/>
    <col collapsed="false" customWidth="true" hidden="false" outlineLevel="0" max="7" min="7" style="0" width="26.12"/>
    <col collapsed="false" customWidth="true" hidden="false" outlineLevel="0" max="8" min="8" style="0" width="14.23"/>
    <col collapsed="false" customWidth="true" hidden="false" outlineLevel="0" max="9" min="9" style="0" width="10.42"/>
  </cols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8799955.1755971</v>
      </c>
      <c r="D2" s="0" t="n">
        <v>26937179.4480455</v>
      </c>
      <c r="E2" s="0" t="n">
        <v>1427392.78129647</v>
      </c>
      <c r="F2" s="0" t="n">
        <v>0</v>
      </c>
      <c r="G2" s="0" t="n">
        <v>0.0581112013586355</v>
      </c>
      <c r="H2" s="0" t="n">
        <v>0</v>
      </c>
      <c r="I2" s="0" t="n">
        <v>37385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9131341.54555399</v>
      </c>
      <c r="D3" s="0" t="n">
        <v>25958909.7497401</v>
      </c>
      <c r="E3" s="0" t="n">
        <v>1022664.05401652</v>
      </c>
      <c r="F3" s="0" t="n">
        <v>0</v>
      </c>
      <c r="G3" s="0" t="n">
        <v>0.0462044997256265</v>
      </c>
      <c r="H3" s="0" t="n">
        <v>0</v>
      </c>
      <c r="I3" s="0" t="n">
        <v>37488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8221468.44667294</v>
      </c>
      <c r="D4" s="0" t="n">
        <v>25059206.8322354</v>
      </c>
      <c r="E4" s="0" t="n">
        <v>1133454.00724599</v>
      </c>
      <c r="F4" s="0" t="n">
        <v>0</v>
      </c>
      <c r="G4" s="0" t="n">
        <v>0.077129326554774</v>
      </c>
      <c r="H4" s="0" t="n">
        <v>0</v>
      </c>
      <c r="I4" s="0" t="n">
        <v>37593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8461662.39853205</v>
      </c>
      <c r="D5" s="0" t="n">
        <v>24355963.4217623</v>
      </c>
      <c r="E5" s="0" t="n">
        <v>976870.292868545</v>
      </c>
      <c r="F5" s="0" t="n">
        <v>0</v>
      </c>
      <c r="G5" s="0" t="n">
        <v>0.0544824170381377</v>
      </c>
      <c r="H5" s="0" t="n">
        <v>0</v>
      </c>
      <c r="I5" s="0" t="n">
        <v>37707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7212292.78360799</v>
      </c>
      <c r="D6" s="0" t="n">
        <v>22200433.3069359</v>
      </c>
      <c r="E6" s="0" t="n">
        <v>990714.226815458</v>
      </c>
      <c r="F6" s="0" t="n">
        <v>0</v>
      </c>
      <c r="G6" s="0" t="n">
        <v>0.077321532708998</v>
      </c>
      <c r="H6" s="0" t="n">
        <v>0</v>
      </c>
      <c r="I6" s="0" t="n">
        <v>37811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7227976.72152512</v>
      </c>
      <c r="D7" s="0" t="n">
        <v>20942335.8595084</v>
      </c>
      <c r="E7" s="0" t="n">
        <v>1032911.19492053</v>
      </c>
      <c r="F7" s="0" t="n">
        <v>0</v>
      </c>
      <c r="G7" s="0" t="n">
        <v>0.0556799888010079</v>
      </c>
      <c r="H7" s="0" t="n">
        <v>0</v>
      </c>
      <c r="I7" s="0" t="n">
        <v>37918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6665010.12273068</v>
      </c>
      <c r="D8" s="0" t="n">
        <v>20552877.8670443</v>
      </c>
      <c r="E8" s="0" t="n">
        <v>896746.482452639</v>
      </c>
      <c r="F8" s="0" t="n">
        <v>0</v>
      </c>
      <c r="G8" s="0" t="n">
        <v>0.0737931741313928</v>
      </c>
      <c r="H8" s="0" t="n">
        <v>0</v>
      </c>
      <c r="I8" s="0" t="n">
        <v>38035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7106184.63878283</v>
      </c>
      <c r="D9" s="0" t="n">
        <v>19638678.703782</v>
      </c>
      <c r="E9" s="0" t="n">
        <v>1269871.96693519</v>
      </c>
      <c r="F9" s="0" t="n">
        <v>0</v>
      </c>
      <c r="G9" s="0" t="n">
        <v>0.0616010006253909</v>
      </c>
      <c r="H9" s="0" t="n">
        <v>0</v>
      </c>
      <c r="I9" s="0" t="n">
        <v>38153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6565367.99184365</v>
      </c>
      <c r="D10" s="0" t="n">
        <v>18890885.7832725</v>
      </c>
      <c r="E10" s="0" t="n">
        <v>1412441.62351308</v>
      </c>
      <c r="F10" s="0" t="n">
        <v>0</v>
      </c>
      <c r="G10" s="0" t="n">
        <v>0.0769283113878398</v>
      </c>
      <c r="H10" s="0" t="n">
        <v>0</v>
      </c>
      <c r="I10" s="0" t="n">
        <v>38248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6880164.31429322</v>
      </c>
      <c r="D11" s="0" t="n">
        <v>18643670.0976252</v>
      </c>
      <c r="E11" s="0" t="n">
        <v>1215640.41452573</v>
      </c>
      <c r="F11" s="0" t="n">
        <v>0</v>
      </c>
      <c r="G11" s="0" t="n">
        <v>0.0531084036238675</v>
      </c>
      <c r="H11" s="0" t="n">
        <v>0</v>
      </c>
      <c r="I11" s="0" t="n">
        <v>38349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6421587.20643426</v>
      </c>
      <c r="D12" s="0" t="n">
        <v>18594134.4801117</v>
      </c>
      <c r="E12" s="0" t="n">
        <v>1112273.30250419</v>
      </c>
      <c r="F12" s="0" t="n">
        <v>0</v>
      </c>
      <c r="G12" s="0" t="n">
        <v>0.0669624712098632</v>
      </c>
      <c r="H12" s="0" t="n">
        <v>0</v>
      </c>
      <c r="I12" s="0" t="n">
        <v>38441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6734925.6530037</v>
      </c>
      <c r="D13" s="0" t="n">
        <v>18539217.6167604</v>
      </c>
      <c r="E13" s="0" t="n">
        <v>1177343.17612904</v>
      </c>
      <c r="F13" s="0" t="n">
        <v>0</v>
      </c>
      <c r="G13" s="0" t="n">
        <v>0.0552033718260631</v>
      </c>
      <c r="H13" s="0" t="n">
        <v>0</v>
      </c>
      <c r="I13" s="0" t="n">
        <v>38538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6020500.70474962</v>
      </c>
      <c r="D14" s="0" t="n">
        <v>17534340.973106</v>
      </c>
      <c r="E14" s="0" t="n">
        <v>1283860.42636656</v>
      </c>
      <c r="F14" s="0" t="n">
        <v>0</v>
      </c>
      <c r="G14" s="0" t="n">
        <v>0.069806503628057</v>
      </c>
      <c r="H14" s="0" t="n">
        <v>0</v>
      </c>
      <c r="I14" s="0" t="n">
        <v>38635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5929868.95767303</v>
      </c>
      <c r="D15" s="0" t="n">
        <v>16779219.6849919</v>
      </c>
      <c r="E15" s="0" t="n">
        <v>1065748.14916754</v>
      </c>
      <c r="F15" s="0" t="n">
        <v>0</v>
      </c>
      <c r="G15" s="0" t="n">
        <v>0.0596724667349028</v>
      </c>
      <c r="H15" s="0" t="n">
        <v>0</v>
      </c>
      <c r="I15" s="0" t="n">
        <v>38755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5384798.73655936</v>
      </c>
      <c r="D16" s="0" t="n">
        <v>15349816.8754141</v>
      </c>
      <c r="E16" s="0" t="n">
        <v>938838.996562027</v>
      </c>
      <c r="F16" s="0" t="n">
        <v>0</v>
      </c>
      <c r="G16" s="0" t="n">
        <v>0.065569885921262</v>
      </c>
      <c r="H16" s="0" t="n">
        <v>0</v>
      </c>
      <c r="I16" s="0" t="n">
        <v>38828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4755668.92268459</v>
      </c>
      <c r="D17" s="0" t="n">
        <v>14297246.2873868</v>
      </c>
      <c r="E17" s="0" t="n">
        <v>826191.150458459</v>
      </c>
      <c r="F17" s="0" t="n">
        <v>0</v>
      </c>
      <c r="G17" s="0" t="n">
        <v>0.0555896805896806</v>
      </c>
      <c r="H17" s="0" t="n">
        <v>0</v>
      </c>
      <c r="I17" s="0" t="n">
        <v>38971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4624999.31472401</v>
      </c>
      <c r="D18" s="0" t="n">
        <v>13710945.2053656</v>
      </c>
      <c r="E18" s="0" t="n">
        <v>1005951.19783518</v>
      </c>
      <c r="F18" s="0" t="n">
        <v>0</v>
      </c>
      <c r="G18" s="0" t="n">
        <v>0.0695995411760737</v>
      </c>
      <c r="H18" s="0" t="n">
        <v>0</v>
      </c>
      <c r="I18" s="0" t="n">
        <v>39049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4574803.33292739</v>
      </c>
      <c r="D19" s="0" t="n">
        <v>13300994.9440181</v>
      </c>
      <c r="E19" s="0" t="n">
        <v>883449.09514829</v>
      </c>
      <c r="F19" s="0" t="n">
        <v>0</v>
      </c>
      <c r="G19" s="0" t="n">
        <v>0.0566721356302981</v>
      </c>
      <c r="H19" s="0" t="n">
        <v>0</v>
      </c>
      <c r="I19" s="0" t="n">
        <v>39164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4582842.48874878</v>
      </c>
      <c r="D20" s="0" t="n">
        <v>12784465.2642195</v>
      </c>
      <c r="E20" s="0" t="n">
        <v>850567.625101255</v>
      </c>
      <c r="F20" s="0" t="n">
        <v>0</v>
      </c>
      <c r="G20" s="0" t="n">
        <v>0.0640116200513444</v>
      </c>
      <c r="H20" s="0" t="n">
        <v>0</v>
      </c>
      <c r="I20" s="0" t="n">
        <v>39249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4384649.20044812</v>
      </c>
      <c r="D21" s="0" t="n">
        <v>11979925.6512927</v>
      </c>
      <c r="E21" s="0" t="n">
        <v>846513.708220384</v>
      </c>
      <c r="F21" s="0" t="n">
        <v>0</v>
      </c>
      <c r="G21" s="0" t="n">
        <v>0.0532884445351289</v>
      </c>
      <c r="H21" s="0" t="n">
        <v>0</v>
      </c>
      <c r="I21" s="0" t="n">
        <v>39366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4939647.89291328</v>
      </c>
      <c r="D22" s="0" t="n">
        <v>12012200.336087</v>
      </c>
      <c r="E22" s="0" t="n">
        <v>1004604.98511811</v>
      </c>
      <c r="F22" s="0" t="n">
        <v>0</v>
      </c>
      <c r="G22" s="0" t="n">
        <v>0.0710625900003349</v>
      </c>
      <c r="H22" s="0" t="n">
        <v>0</v>
      </c>
      <c r="I22" s="0" t="n">
        <v>39414</v>
      </c>
    </row>
    <row r="23" customFormat="false" ht="12.8" hidden="false" customHeight="false" outlineLevel="0" collapsed="false">
      <c r="A23" s="0" t="n">
        <v>70</v>
      </c>
      <c r="B23" s="0" t="n">
        <v>662040.27492</v>
      </c>
      <c r="C23" s="0" t="n">
        <v>4526603.5567375</v>
      </c>
      <c r="D23" s="0" t="n">
        <v>9936482.66739991</v>
      </c>
      <c r="E23" s="0" t="n">
        <v>700011.888660765</v>
      </c>
      <c r="F23" s="0" t="n">
        <v>0.354171610672272</v>
      </c>
      <c r="G23" s="0" t="n">
        <v>0</v>
      </c>
      <c r="H23" s="0" t="n">
        <v>13677</v>
      </c>
      <c r="I23" s="0" t="n">
        <v>39491</v>
      </c>
      <c r="J23" s="0" t="n">
        <f aca="false">B23/C23</f>
        <v>0.146255413495314</v>
      </c>
    </row>
    <row r="24" customFormat="false" ht="12.8" hidden="false" customHeight="false" outlineLevel="0" collapsed="false">
      <c r="A24" s="0" t="n">
        <v>71</v>
      </c>
      <c r="B24" s="0" t="n">
        <v>873230.7451</v>
      </c>
      <c r="C24" s="0" t="n">
        <v>4455633.88779175</v>
      </c>
      <c r="D24" s="0" t="n">
        <v>9904356.70973494</v>
      </c>
      <c r="E24" s="0" t="n">
        <v>716798.424523716</v>
      </c>
      <c r="F24" s="0" t="n">
        <v>0.325802533402742</v>
      </c>
      <c r="G24" s="0" t="n">
        <v>0</v>
      </c>
      <c r="H24" s="0" t="n">
        <v>12642</v>
      </c>
      <c r="I24" s="0" t="n">
        <v>39604</v>
      </c>
    </row>
    <row r="25" customFormat="false" ht="12.8" hidden="false" customHeight="false" outlineLevel="0" collapsed="false">
      <c r="A25" s="0" t="n">
        <v>72</v>
      </c>
      <c r="B25" s="0" t="n">
        <v>269164.819393333</v>
      </c>
      <c r="C25" s="0" t="n">
        <v>4310333.61985052</v>
      </c>
      <c r="D25" s="0" t="n">
        <v>9701546.26650905</v>
      </c>
      <c r="E25" s="0" t="n">
        <v>684239.261402543</v>
      </c>
      <c r="F25" s="0" t="n">
        <v>0.324038230961598</v>
      </c>
      <c r="G25" s="0" t="n">
        <v>0</v>
      </c>
      <c r="H25" s="0" t="n">
        <v>12664</v>
      </c>
      <c r="I25" s="0" t="n">
        <v>39637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4166001.66440847</v>
      </c>
      <c r="D26" s="0" t="n">
        <v>9507829.10600639</v>
      </c>
      <c r="E26" s="0" t="n">
        <v>835724.010682126</v>
      </c>
      <c r="F26" s="0" t="n">
        <v>0</v>
      </c>
      <c r="G26" s="0" t="n">
        <v>0.0757242080298154</v>
      </c>
      <c r="H26" s="0" t="n">
        <v>0</v>
      </c>
      <c r="I26" s="0" t="n">
        <v>39709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4144898.31921684</v>
      </c>
      <c r="D27" s="0" t="n">
        <v>9635836.18888141</v>
      </c>
      <c r="E27" s="0" t="n">
        <v>678143.10513199</v>
      </c>
      <c r="F27" s="0" t="n">
        <v>0</v>
      </c>
      <c r="G27" s="0" t="n">
        <v>0.0638872023207178</v>
      </c>
      <c r="H27" s="0" t="n">
        <v>0</v>
      </c>
      <c r="I27" s="0" t="n">
        <v>39773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3838904.92070129</v>
      </c>
      <c r="D28" s="0" t="n">
        <v>9565088.60080341</v>
      </c>
      <c r="E28" s="0" t="n">
        <v>572395.061554633</v>
      </c>
      <c r="F28" s="0" t="n">
        <v>0</v>
      </c>
      <c r="G28" s="0" t="n">
        <v>0.0627204365475478</v>
      </c>
      <c r="H28" s="0" t="n">
        <v>0</v>
      </c>
      <c r="I28" s="0" t="n">
        <v>39887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4318518.84353249</v>
      </c>
      <c r="D29" s="0" t="n">
        <v>9407086.0849418</v>
      </c>
      <c r="E29" s="0" t="n">
        <v>667183.515828214</v>
      </c>
      <c r="F29" s="0" t="n">
        <v>0</v>
      </c>
      <c r="G29" s="0" t="n">
        <v>0.0615277685841001</v>
      </c>
      <c r="H29" s="0" t="n">
        <v>0</v>
      </c>
      <c r="I29" s="0" t="n">
        <v>39967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4024529.90333224</v>
      </c>
      <c r="D30" s="0" t="n">
        <v>9304597.8578053</v>
      </c>
      <c r="E30" s="0" t="n">
        <v>758373.069660401</v>
      </c>
      <c r="F30" s="0" t="n">
        <v>0</v>
      </c>
      <c r="G30" s="0" t="n">
        <v>0.0646273016706601</v>
      </c>
      <c r="H30" s="0" t="n">
        <v>0</v>
      </c>
      <c r="I30" s="0" t="n">
        <v>39987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4482679.67896673</v>
      </c>
      <c r="D31" s="0" t="n">
        <v>9272265.3916751</v>
      </c>
      <c r="E31" s="0" t="n">
        <v>681232.818506553</v>
      </c>
      <c r="F31" s="0" t="n">
        <v>0</v>
      </c>
      <c r="G31" s="0" t="n">
        <v>0.0613287904599659</v>
      </c>
      <c r="H31" s="0" t="n">
        <v>0</v>
      </c>
      <c r="I31" s="0" t="n">
        <v>40075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4174965.46186672</v>
      </c>
      <c r="D32" s="0" t="n">
        <v>9047030.47591276</v>
      </c>
      <c r="E32" s="0" t="n">
        <v>613677.182638024</v>
      </c>
      <c r="F32" s="0" t="n">
        <v>0</v>
      </c>
      <c r="G32" s="0" t="n">
        <v>0.0644005990753402</v>
      </c>
      <c r="H32" s="0" t="n">
        <v>0</v>
      </c>
      <c r="I32" s="0" t="n">
        <v>40200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4442356.65185895</v>
      </c>
      <c r="D33" s="0" t="n">
        <v>8675003.4431875</v>
      </c>
      <c r="E33" s="0" t="n">
        <v>651281.585481583</v>
      </c>
      <c r="F33" s="0" t="n">
        <v>0</v>
      </c>
      <c r="G33" s="0" t="n">
        <v>0.0628127640215766</v>
      </c>
      <c r="H33" s="0" t="n">
        <v>0</v>
      </c>
      <c r="I33" s="0" t="n">
        <v>40258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4165410.1719382</v>
      </c>
      <c r="D34" s="0" t="n">
        <v>8577570.34405588</v>
      </c>
      <c r="E34" s="0" t="n">
        <v>754777.735849125</v>
      </c>
      <c r="F34" s="0" t="n">
        <v>0</v>
      </c>
      <c r="G34" s="0" t="n">
        <v>0.0646266197046563</v>
      </c>
      <c r="H34" s="0" t="n">
        <v>0</v>
      </c>
      <c r="I34" s="0" t="n">
        <v>40323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4435567.13035386</v>
      </c>
      <c r="D35" s="0" t="n">
        <v>8362277.58874593</v>
      </c>
      <c r="E35" s="0" t="n">
        <v>672195.367668614</v>
      </c>
      <c r="F35" s="0" t="n">
        <v>0</v>
      </c>
      <c r="G35" s="0" t="n">
        <v>0.0607215529214173</v>
      </c>
      <c r="H35" s="0" t="n">
        <v>0</v>
      </c>
      <c r="I35" s="0" t="n">
        <v>40395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4194409.04843017</v>
      </c>
      <c r="D36" s="0" t="n">
        <v>8199056.7367771</v>
      </c>
      <c r="E36" s="0" t="n">
        <v>596575.826180527</v>
      </c>
      <c r="F36" s="0" t="n">
        <v>0</v>
      </c>
      <c r="G36" s="0" t="n">
        <v>0.0650440352281825</v>
      </c>
      <c r="H36" s="0" t="n">
        <v>0</v>
      </c>
      <c r="I36" s="0" t="n">
        <v>40472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4425651.91588877</v>
      </c>
      <c r="D37" s="0" t="n">
        <v>8127603.16468391</v>
      </c>
      <c r="E37" s="0" t="n">
        <v>637504.755958586</v>
      </c>
      <c r="F37" s="0" t="n">
        <v>0</v>
      </c>
      <c r="G37" s="0" t="n">
        <v>0.0622457152010252</v>
      </c>
      <c r="H37" s="0" t="n">
        <v>0</v>
      </c>
      <c r="I37" s="0" t="n">
        <v>40594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4191765.08947927</v>
      </c>
      <c r="D38" s="0" t="n">
        <v>7946060.47820488</v>
      </c>
      <c r="E38" s="0" t="n">
        <v>730984.223965611</v>
      </c>
      <c r="F38" s="0" t="n">
        <v>0</v>
      </c>
      <c r="G38" s="0" t="n">
        <v>0.0640053523639608</v>
      </c>
      <c r="H38" s="0" t="n">
        <v>0</v>
      </c>
      <c r="I38" s="0" t="n">
        <v>40666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4385700.88468285</v>
      </c>
      <c r="D39" s="0" t="n">
        <v>7993290.01548514</v>
      </c>
      <c r="E39" s="0" t="n">
        <v>615033.080882808</v>
      </c>
      <c r="F39" s="0" t="n">
        <v>0</v>
      </c>
      <c r="G39" s="0" t="n">
        <v>0.0615766683647478</v>
      </c>
      <c r="H39" s="0" t="n">
        <v>0</v>
      </c>
      <c r="I39" s="0" t="n">
        <v>40756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4210374.77702241</v>
      </c>
      <c r="D40" s="0" t="n">
        <v>7934344.03659508</v>
      </c>
      <c r="E40" s="0" t="n">
        <v>586121.210767168</v>
      </c>
      <c r="F40" s="0" t="n">
        <v>0</v>
      </c>
      <c r="G40" s="0" t="n">
        <v>0.0613790481019076</v>
      </c>
      <c r="H40" s="0" t="n">
        <v>0</v>
      </c>
      <c r="I40" s="0" t="n">
        <v>40806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4392844.85486413</v>
      </c>
      <c r="D41" s="0" t="n">
        <v>7741204.86548006</v>
      </c>
      <c r="E41" s="0" t="n">
        <v>603879.651658178</v>
      </c>
      <c r="F41" s="0" t="n">
        <v>0</v>
      </c>
      <c r="G41" s="0" t="n">
        <v>0.0607392417870807</v>
      </c>
      <c r="H41" s="0" t="n">
        <v>0</v>
      </c>
      <c r="I41" s="0" t="n">
        <v>40879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4162265.96018932</v>
      </c>
      <c r="D42" s="0" t="n">
        <v>7748087.31515983</v>
      </c>
      <c r="E42" s="0" t="n">
        <v>707347.411399191</v>
      </c>
      <c r="F42" s="0" t="n">
        <v>0</v>
      </c>
      <c r="G42" s="0" t="n">
        <v>0.0615094339622642</v>
      </c>
      <c r="H42" s="0" t="n">
        <v>0</v>
      </c>
      <c r="I42" s="0" t="n">
        <v>40926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4338962.42266684</v>
      </c>
      <c r="D43" s="0" t="n">
        <v>7777779.89864085</v>
      </c>
      <c r="E43" s="0" t="n">
        <v>540444.85304658</v>
      </c>
      <c r="F43" s="0" t="n">
        <v>0</v>
      </c>
      <c r="G43" s="0" t="n">
        <v>0.0595616214346363</v>
      </c>
      <c r="H43" s="0" t="n">
        <v>0</v>
      </c>
      <c r="I43" s="0" t="n">
        <v>41036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4058854.5008022</v>
      </c>
      <c r="D44" s="0" t="n">
        <v>7766240.49446949</v>
      </c>
      <c r="E44" s="0" t="n">
        <v>525864.367703605</v>
      </c>
      <c r="F44" s="0" t="n">
        <v>0</v>
      </c>
      <c r="G44" s="0" t="n">
        <v>0.0606127120504218</v>
      </c>
      <c r="H44" s="0" t="n">
        <v>0</v>
      </c>
      <c r="I44" s="0" t="n">
        <v>41088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4183870.98321646</v>
      </c>
      <c r="D45" s="0" t="n">
        <v>7538639.47293489</v>
      </c>
      <c r="E45" s="0" t="n">
        <v>539709.143413482</v>
      </c>
      <c r="F45" s="0" t="n">
        <v>0</v>
      </c>
      <c r="G45" s="0" t="n">
        <v>0.0578385653031204</v>
      </c>
      <c r="H45" s="0" t="n">
        <v>0</v>
      </c>
      <c r="I45" s="0" t="n">
        <v>41165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4005514.66958766</v>
      </c>
      <c r="D46" s="0" t="n">
        <v>7264157.11836876</v>
      </c>
      <c r="E46" s="0" t="n">
        <v>642731.629901877</v>
      </c>
      <c r="F46" s="0" t="n">
        <v>0</v>
      </c>
      <c r="G46" s="0" t="n">
        <v>0.0563929719439503</v>
      </c>
      <c r="H46" s="0" t="n">
        <v>0</v>
      </c>
      <c r="I46" s="0" t="n">
        <v>41274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4170366.17771182</v>
      </c>
      <c r="D47" s="0" t="n">
        <v>7173008.42638393</v>
      </c>
      <c r="E47" s="0" t="n">
        <v>542505.640004693</v>
      </c>
      <c r="F47" s="0" t="n">
        <v>0</v>
      </c>
      <c r="G47" s="0" t="n">
        <v>0.0548175865294668</v>
      </c>
      <c r="H47" s="0" t="n">
        <v>0</v>
      </c>
      <c r="I47" s="0" t="n">
        <v>41358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3996495.44129756</v>
      </c>
      <c r="D48" s="0" t="n">
        <v>7047582.5392714</v>
      </c>
      <c r="E48" s="0" t="n">
        <v>513423.615854879</v>
      </c>
      <c r="F48" s="0" t="n">
        <v>0</v>
      </c>
      <c r="G48" s="0" t="n">
        <v>0.055429618358538</v>
      </c>
      <c r="H48" s="0" t="n">
        <v>0</v>
      </c>
      <c r="I48" s="0" t="n">
        <v>41454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4081521.94095232</v>
      </c>
      <c r="D49" s="0" t="n">
        <v>6857528.76663958</v>
      </c>
      <c r="E49" s="0" t="n">
        <v>506983.499203153</v>
      </c>
      <c r="F49" s="0" t="n">
        <v>0</v>
      </c>
      <c r="G49" s="0" t="n">
        <v>0.0555744759899687</v>
      </c>
      <c r="H49" s="0" t="n">
        <v>0</v>
      </c>
      <c r="I49" s="0" t="n">
        <v>41516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3951151.86042713</v>
      </c>
      <c r="D50" s="0" t="n">
        <v>6542615.145253</v>
      </c>
      <c r="E50" s="0" t="n">
        <v>591481.65768063</v>
      </c>
      <c r="F50" s="0" t="n">
        <v>0</v>
      </c>
      <c r="G50" s="0" t="n">
        <v>0.0539705109579302</v>
      </c>
      <c r="H50" s="0" t="n">
        <v>0</v>
      </c>
      <c r="I50" s="0" t="n">
        <v>41565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4067540.73656555</v>
      </c>
      <c r="D51" s="0" t="n">
        <v>6522446.91843709</v>
      </c>
      <c r="E51" s="0" t="n">
        <v>449383.68934609</v>
      </c>
      <c r="F51" s="0" t="n">
        <v>0</v>
      </c>
      <c r="G51" s="0" t="n">
        <v>0.0534744507529005</v>
      </c>
      <c r="H51" s="0" t="n">
        <v>0</v>
      </c>
      <c r="I51" s="0" t="n">
        <v>41602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3926100.43071587</v>
      </c>
      <c r="D52" s="0" t="n">
        <v>6513370.01640396</v>
      </c>
      <c r="E52" s="0" t="n">
        <v>420589.014840557</v>
      </c>
      <c r="F52" s="0" t="n">
        <v>0</v>
      </c>
      <c r="G52" s="0" t="n">
        <v>0.0534391046336439</v>
      </c>
      <c r="H52" s="0" t="n">
        <v>0</v>
      </c>
      <c r="I52" s="0" t="n">
        <v>41694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3994269.39784123</v>
      </c>
      <c r="D53" s="0" t="n">
        <v>6321606.23698326</v>
      </c>
      <c r="E53" s="0" t="n">
        <v>461442.387523543</v>
      </c>
      <c r="F53" s="0" t="n">
        <v>0</v>
      </c>
      <c r="G53" s="0" t="n">
        <v>0.0547025834329319</v>
      </c>
      <c r="H53" s="0" t="n">
        <v>0</v>
      </c>
      <c r="I53" s="0" t="n">
        <v>41805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3896939.35486056</v>
      </c>
      <c r="D54" s="0" t="n">
        <v>6219279.49579259</v>
      </c>
      <c r="E54" s="0" t="n">
        <v>547780.732141822</v>
      </c>
      <c r="F54" s="0" t="n">
        <v>0</v>
      </c>
      <c r="G54" s="0" t="n">
        <v>0.052286781362885</v>
      </c>
      <c r="H54" s="0" t="n">
        <v>0</v>
      </c>
      <c r="I54" s="0" t="n">
        <v>41861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3968023.86151704</v>
      </c>
      <c r="D55" s="0" t="n">
        <v>5887958.24477328</v>
      </c>
      <c r="E55" s="0" t="n">
        <v>462523.653549557</v>
      </c>
      <c r="F55" s="0" t="n">
        <v>0</v>
      </c>
      <c r="G55" s="0" t="n">
        <v>0.0514598094307354</v>
      </c>
      <c r="H55" s="0" t="n">
        <v>0</v>
      </c>
      <c r="I55" s="0" t="n">
        <v>41941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3804567.05152985</v>
      </c>
      <c r="D56" s="0" t="n">
        <v>5945730.33746363</v>
      </c>
      <c r="E56" s="0" t="n">
        <v>424909.456094637</v>
      </c>
      <c r="F56" s="0" t="n">
        <v>0</v>
      </c>
      <c r="G56" s="0" t="n">
        <v>0.0499070150300296</v>
      </c>
      <c r="H56" s="0" t="n">
        <v>0</v>
      </c>
      <c r="I56" s="0" t="n">
        <v>42006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3813798.91044134</v>
      </c>
      <c r="D57" s="0" t="n">
        <v>5923551.17879479</v>
      </c>
      <c r="E57" s="0" t="n">
        <v>410762.222914801</v>
      </c>
      <c r="F57" s="0" t="n">
        <v>0</v>
      </c>
      <c r="G57" s="0" t="n">
        <v>0.0479045561067657</v>
      </c>
      <c r="H57" s="0" t="n">
        <v>0</v>
      </c>
      <c r="I57" s="0" t="n">
        <v>42066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3709592.3736548</v>
      </c>
      <c r="D58" s="0" t="n">
        <v>5813040.56249311</v>
      </c>
      <c r="E58" s="0" t="n">
        <v>471576.197551534</v>
      </c>
      <c r="F58" s="0" t="n">
        <v>0</v>
      </c>
      <c r="G58" s="0" t="n">
        <v>0.0473776860507466</v>
      </c>
      <c r="H58" s="0" t="n">
        <v>0</v>
      </c>
      <c r="I58" s="0" t="n">
        <v>42094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3713914.24865798</v>
      </c>
      <c r="D59" s="0" t="n">
        <v>5698722.52979276</v>
      </c>
      <c r="E59" s="0" t="n">
        <v>396727.541365717</v>
      </c>
      <c r="F59" s="0" t="n">
        <v>0</v>
      </c>
      <c r="G59" s="0" t="n">
        <v>0.046848974894764</v>
      </c>
      <c r="H59" s="0" t="n">
        <v>0</v>
      </c>
      <c r="I59" s="0" t="n">
        <v>42143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3567397.47465242</v>
      </c>
      <c r="D60" s="0" t="n">
        <v>5733933.46952631</v>
      </c>
      <c r="E60" s="0" t="n">
        <v>349022.212144726</v>
      </c>
      <c r="F60" s="0" t="n">
        <v>0</v>
      </c>
      <c r="G60" s="0" t="n">
        <v>0.0454627894323197</v>
      </c>
      <c r="H60" s="0" t="n">
        <v>0</v>
      </c>
      <c r="I60" s="0" t="n">
        <v>42224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3607177.51045465</v>
      </c>
      <c r="D61" s="0" t="n">
        <v>5583446.03184319</v>
      </c>
      <c r="E61" s="0" t="n">
        <v>334874.023004616</v>
      </c>
      <c r="F61" s="0" t="n">
        <v>0</v>
      </c>
      <c r="G61" s="0" t="n">
        <v>0.0447513645547481</v>
      </c>
      <c r="H61" s="0" t="n">
        <v>0</v>
      </c>
      <c r="I61" s="0" t="n">
        <v>42304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3484618.91863256</v>
      </c>
      <c r="D62" s="0" t="n">
        <v>5576385.59287252</v>
      </c>
      <c r="E62" s="0" t="n">
        <v>375629.147723356</v>
      </c>
      <c r="F62" s="0" t="n">
        <v>0</v>
      </c>
      <c r="G62" s="0" t="n">
        <v>0.0435188531502229</v>
      </c>
      <c r="H62" s="0" t="n">
        <v>0</v>
      </c>
      <c r="I62" s="0" t="n">
        <v>42346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3520712.90121847</v>
      </c>
      <c r="D63" s="0" t="n">
        <v>5355697.41089878</v>
      </c>
      <c r="E63" s="0" t="n">
        <v>304400.956056976</v>
      </c>
      <c r="F63" s="0" t="n">
        <v>0</v>
      </c>
      <c r="G63" s="0" t="n">
        <v>0.0426517475786561</v>
      </c>
      <c r="H63" s="0" t="n">
        <v>0</v>
      </c>
      <c r="I63" s="0" t="n">
        <v>42391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3435329.16022734</v>
      </c>
      <c r="D64" s="0" t="n">
        <v>5243084.62028276</v>
      </c>
      <c r="E64" s="0" t="n">
        <v>275645.501692943</v>
      </c>
      <c r="F64" s="0" t="n">
        <v>0</v>
      </c>
      <c r="G64" s="0" t="n">
        <v>0.0428790199081164</v>
      </c>
      <c r="H64" s="0" t="n">
        <v>0</v>
      </c>
      <c r="I64" s="0" t="n">
        <v>42464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3467666.12396654</v>
      </c>
      <c r="D65" s="0" t="n">
        <v>5292966.71000267</v>
      </c>
      <c r="E65" s="0" t="n">
        <v>248336.011538026</v>
      </c>
      <c r="F65" s="0" t="n">
        <v>0</v>
      </c>
      <c r="G65" s="0" t="n">
        <v>0.0425244987862987</v>
      </c>
      <c r="H65" s="0" t="n">
        <v>0</v>
      </c>
      <c r="I65" s="0" t="n">
        <v>42545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3332067.14420532</v>
      </c>
      <c r="D66" s="0" t="n">
        <v>5109424.87068935</v>
      </c>
      <c r="E66" s="0" t="n">
        <v>284672.983317578</v>
      </c>
      <c r="F66" s="0" t="n">
        <v>0</v>
      </c>
      <c r="G66" s="0" t="n">
        <v>0.0427225130890052</v>
      </c>
      <c r="H66" s="0" t="n">
        <v>0</v>
      </c>
      <c r="I66" s="0" t="n">
        <v>42610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3293805.49242521</v>
      </c>
      <c r="D67" s="0" t="n">
        <v>4982610.14734319</v>
      </c>
      <c r="E67" s="0" t="n">
        <v>225828.099061931</v>
      </c>
      <c r="F67" s="0" t="n">
        <v>0</v>
      </c>
      <c r="G67" s="0" t="n">
        <v>0.0415744451755698</v>
      </c>
      <c r="H67" s="0" t="n">
        <v>0</v>
      </c>
      <c r="I67" s="0" t="n">
        <v>42709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3208761.29844405</v>
      </c>
      <c r="D68" s="0" t="n">
        <v>4915152.6115741</v>
      </c>
      <c r="E68" s="0" t="n">
        <v>208280.287445111</v>
      </c>
      <c r="F68" s="0" t="n">
        <v>0</v>
      </c>
      <c r="G68" s="0" t="n">
        <v>0.0414801551775589</v>
      </c>
      <c r="H68" s="0" t="n">
        <v>0</v>
      </c>
      <c r="I68" s="0" t="n">
        <v>42816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3226213.53201863</v>
      </c>
      <c r="D69" s="0" t="n">
        <v>4844858.75547833</v>
      </c>
      <c r="E69" s="0" t="n">
        <v>188466.844535502</v>
      </c>
      <c r="F69" s="0" t="n">
        <v>0</v>
      </c>
      <c r="G69" s="0" t="n">
        <v>0.0412533881392786</v>
      </c>
      <c r="H69" s="0" t="n">
        <v>0</v>
      </c>
      <c r="I69" s="0" t="n">
        <v>42906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3136036.93393196</v>
      </c>
      <c r="D70" s="0" t="n">
        <v>4692432.74726046</v>
      </c>
      <c r="E70" s="0" t="n">
        <v>230405.068925653</v>
      </c>
      <c r="F70" s="0" t="n">
        <v>0</v>
      </c>
      <c r="G70" s="0" t="n">
        <v>0.0402095300455371</v>
      </c>
      <c r="H70" s="0" t="n">
        <v>0</v>
      </c>
      <c r="I70" s="0" t="n">
        <v>42959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3062915.04027784</v>
      </c>
      <c r="D71" s="0" t="n">
        <v>4651573.48210503</v>
      </c>
      <c r="E71" s="0" t="n">
        <v>180561.989324092</v>
      </c>
      <c r="F71" s="0" t="n">
        <v>0</v>
      </c>
      <c r="G71" s="0" t="n">
        <v>0.0394091598062234</v>
      </c>
      <c r="H71" s="0" t="n">
        <v>0</v>
      </c>
      <c r="I71" s="0" t="n">
        <v>43045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2956102.71798936</v>
      </c>
      <c r="D72" s="0" t="n">
        <v>4399573.03669233</v>
      </c>
      <c r="E72" s="0" t="n">
        <v>160379.558371513</v>
      </c>
      <c r="F72" s="0" t="n">
        <v>0</v>
      </c>
      <c r="G72" s="0" t="n">
        <v>0.0389587286527514</v>
      </c>
      <c r="H72" s="0" t="n">
        <v>0</v>
      </c>
      <c r="I72" s="0" t="n">
        <v>43102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2978899.6514726</v>
      </c>
      <c r="D73" s="0" t="n">
        <v>4388839.45554542</v>
      </c>
      <c r="E73" s="0" t="n">
        <v>154907.485782683</v>
      </c>
      <c r="F73" s="0" t="n">
        <v>0</v>
      </c>
      <c r="G73" s="0" t="n">
        <v>0.0395600496718112</v>
      </c>
      <c r="H73" s="0" t="n">
        <v>0</v>
      </c>
      <c r="I73" s="0" t="n">
        <v>43142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2878073.3953728</v>
      </c>
      <c r="D74" s="0" t="n">
        <v>4447477.97302276</v>
      </c>
      <c r="E74" s="0" t="n">
        <v>196303.626164306</v>
      </c>
      <c r="F74" s="0" t="n">
        <v>0</v>
      </c>
      <c r="G74" s="0" t="n">
        <v>0.0373840061469354</v>
      </c>
      <c r="H74" s="0" t="n">
        <v>0</v>
      </c>
      <c r="I74" s="0" t="n">
        <v>43125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2859478.18620857</v>
      </c>
      <c r="D75" s="0" t="n">
        <v>4231583.63478538</v>
      </c>
      <c r="E75" s="0" t="n">
        <v>149103.531306628</v>
      </c>
      <c r="F75" s="0" t="n">
        <v>0</v>
      </c>
      <c r="G75" s="0" t="n">
        <v>0.0379728175948583</v>
      </c>
      <c r="H75" s="0" t="n">
        <v>0</v>
      </c>
      <c r="I75" s="0" t="n">
        <v>43152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2755946.68723299</v>
      </c>
      <c r="D76" s="0" t="n">
        <v>4220430.83477768</v>
      </c>
      <c r="E76" s="0" t="n">
        <v>117953.168660005</v>
      </c>
      <c r="F76" s="0" t="n">
        <v>0</v>
      </c>
      <c r="G76" s="0" t="n">
        <v>0.0369606832572523</v>
      </c>
      <c r="H76" s="0" t="n">
        <v>0</v>
      </c>
      <c r="I76" s="0" t="n">
        <v>43159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2760934.67112974</v>
      </c>
      <c r="D77" s="0" t="n">
        <v>4093998.60601489</v>
      </c>
      <c r="E77" s="0" t="n">
        <v>140270.616362264</v>
      </c>
      <c r="F77" s="0" t="n">
        <v>0</v>
      </c>
      <c r="G77" s="0" t="n">
        <v>0.0383305940361587</v>
      </c>
      <c r="H77" s="0" t="n">
        <v>0</v>
      </c>
      <c r="I77" s="0" t="n">
        <v>43195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2660413.86522971</v>
      </c>
      <c r="D78" s="0" t="n">
        <v>4017440.3199677</v>
      </c>
      <c r="E78" s="0" t="n">
        <v>152325.129358251</v>
      </c>
      <c r="F78" s="0" t="n">
        <v>0</v>
      </c>
      <c r="G78" s="0" t="n">
        <v>0.0350969862370514</v>
      </c>
      <c r="H78" s="0" t="n">
        <v>0</v>
      </c>
      <c r="I78" s="0" t="n">
        <v>43223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2680428.7742862</v>
      </c>
      <c r="D79" s="0" t="n">
        <v>3776113.95952287</v>
      </c>
      <c r="E79" s="0" t="n">
        <v>119459.186304347</v>
      </c>
      <c r="F79" s="0" t="n">
        <v>0</v>
      </c>
      <c r="G79" s="0" t="n">
        <v>0.0353368270047135</v>
      </c>
      <c r="H79" s="0" t="n">
        <v>0</v>
      </c>
      <c r="I79" s="0" t="n">
        <v>43249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2578471.58170887</v>
      </c>
      <c r="D80" s="0" t="n">
        <v>3680053.80778554</v>
      </c>
      <c r="E80" s="0" t="n">
        <v>112623.871500009</v>
      </c>
      <c r="F80" s="0" t="n">
        <v>0</v>
      </c>
      <c r="G80" s="0" t="n">
        <v>0.0340470340470341</v>
      </c>
      <c r="H80" s="0" t="n">
        <v>0</v>
      </c>
      <c r="I80" s="0" t="n">
        <v>43280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2595517.55504396</v>
      </c>
      <c r="D81" s="0" t="n">
        <v>3670009.29431256</v>
      </c>
      <c r="E81" s="0" t="n">
        <v>91937.845744784</v>
      </c>
      <c r="F81" s="0" t="n">
        <v>0</v>
      </c>
      <c r="G81" s="0" t="n">
        <v>0.0353631138213754</v>
      </c>
      <c r="H81" s="0" t="n">
        <v>0</v>
      </c>
      <c r="I81" s="0" t="n">
        <v>43304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2491194.31418767</v>
      </c>
      <c r="D82" s="0" t="n">
        <v>3659510.42472199</v>
      </c>
      <c r="E82" s="0" t="n">
        <v>93318.5687644511</v>
      </c>
      <c r="F82" s="0" t="n">
        <v>0</v>
      </c>
      <c r="G82" s="0" t="n">
        <v>0.0338350250845876</v>
      </c>
      <c r="H82" s="0" t="n">
        <v>0</v>
      </c>
      <c r="I82" s="0" t="n">
        <v>43319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2484985.10126783</v>
      </c>
      <c r="D83" s="0" t="n">
        <v>3512966.78514206</v>
      </c>
      <c r="E83" s="0" t="n">
        <v>79186.7109394769</v>
      </c>
      <c r="F83" s="0" t="n">
        <v>0</v>
      </c>
      <c r="G83" s="0" t="n">
        <v>0.035234215885947</v>
      </c>
      <c r="H83" s="0" t="n">
        <v>0</v>
      </c>
      <c r="I83" s="0" t="n">
        <v>43338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2415323.04887399</v>
      </c>
      <c r="D84" s="0" t="n">
        <v>3501102.33964672</v>
      </c>
      <c r="E84" s="0" t="n">
        <v>58774.9041026678</v>
      </c>
      <c r="F84" s="0" t="n">
        <v>0</v>
      </c>
      <c r="G84" s="0" t="n">
        <v>0.0353794804817878</v>
      </c>
      <c r="H84" s="0" t="n">
        <v>0</v>
      </c>
      <c r="I84" s="0" t="n">
        <v>43362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2420768.69293757</v>
      </c>
      <c r="D85" s="0" t="n">
        <v>3446113.72598587</v>
      </c>
      <c r="E85" s="0" t="n">
        <v>75352.0225855305</v>
      </c>
      <c r="F85" s="0" t="n">
        <v>0</v>
      </c>
      <c r="G85" s="0" t="n">
        <v>0.0343877758125779</v>
      </c>
      <c r="H85" s="0" t="n">
        <v>0</v>
      </c>
      <c r="I85" s="0" t="n">
        <v>43377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2358329.78714774</v>
      </c>
      <c r="D86" s="0" t="n">
        <v>3429528.53271268</v>
      </c>
      <c r="E86" s="0" t="n">
        <v>98504.220507387</v>
      </c>
      <c r="F86" s="0" t="n">
        <v>0</v>
      </c>
      <c r="G86" s="0" t="n">
        <v>0.0331477292500435</v>
      </c>
      <c r="H86" s="0" t="n">
        <v>0</v>
      </c>
      <c r="I86" s="0" t="n">
        <v>43376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2377109.88884526</v>
      </c>
      <c r="D87" s="0" t="n">
        <v>3375540.44833774</v>
      </c>
      <c r="E87" s="0" t="n">
        <v>75224.0688792952</v>
      </c>
      <c r="F87" s="0" t="n">
        <v>0</v>
      </c>
      <c r="G87" s="0" t="n">
        <v>0.0334432679511659</v>
      </c>
      <c r="H87" s="0" t="n">
        <v>0</v>
      </c>
      <c r="I87" s="0" t="n">
        <v>43393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2326300.28051386</v>
      </c>
      <c r="D88" s="0" t="n">
        <v>3290697.92448951</v>
      </c>
      <c r="E88" s="0" t="n">
        <v>68991.7727156202</v>
      </c>
      <c r="F88" s="0" t="n">
        <v>0</v>
      </c>
      <c r="G88" s="0" t="n">
        <v>0.0329692556634304</v>
      </c>
      <c r="H88" s="0" t="n">
        <v>0</v>
      </c>
      <c r="I88" s="0" t="n">
        <v>43399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2343829.97580099</v>
      </c>
      <c r="D89" s="0" t="n">
        <v>3189615.59459055</v>
      </c>
      <c r="E89" s="0" t="n">
        <v>66854.4463146812</v>
      </c>
      <c r="F89" s="0" t="n">
        <v>0</v>
      </c>
      <c r="G89" s="0" t="n">
        <v>0.033442017485645</v>
      </c>
      <c r="H89" s="0" t="n">
        <v>0</v>
      </c>
      <c r="I89" s="0" t="n">
        <v>43425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2263080.23998494</v>
      </c>
      <c r="D90" s="0" t="n">
        <v>3192396.63152022</v>
      </c>
      <c r="E90" s="0" t="n">
        <v>85806.5519909345</v>
      </c>
      <c r="F90" s="0" t="n">
        <v>0</v>
      </c>
      <c r="G90" s="0" t="n">
        <v>0.0317226648193049</v>
      </c>
      <c r="H90" s="0" t="n">
        <v>0</v>
      </c>
      <c r="I90" s="0" t="n">
        <v>43467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2261160.83561237</v>
      </c>
      <c r="D91" s="0" t="n">
        <v>3105622.75691752</v>
      </c>
      <c r="E91" s="0" t="n">
        <v>66160.3312783489</v>
      </c>
      <c r="F91" s="0" t="n">
        <v>0</v>
      </c>
      <c r="G91" s="0" t="n">
        <v>0.0320396461808857</v>
      </c>
      <c r="H91" s="0" t="n">
        <v>0</v>
      </c>
      <c r="I91" s="0" t="n">
        <v>43496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2209090.95433014</v>
      </c>
      <c r="D92" s="0" t="n">
        <v>3018914.95364451</v>
      </c>
      <c r="E92" s="0" t="n">
        <v>58240.1140232204</v>
      </c>
      <c r="F92" s="0" t="n">
        <v>0</v>
      </c>
      <c r="G92" s="0" t="n">
        <v>0.0312202989545232</v>
      </c>
      <c r="H92" s="0" t="n">
        <v>0</v>
      </c>
      <c r="I92" s="0" t="n">
        <v>43506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2203718.59547754</v>
      </c>
      <c r="D93" s="0" t="n">
        <v>2846568.75314112</v>
      </c>
      <c r="E93" s="0" t="n">
        <v>47573.0626707897</v>
      </c>
      <c r="F93" s="0" t="n">
        <v>0</v>
      </c>
      <c r="G93" s="0" t="n">
        <v>0.0316328291252085</v>
      </c>
      <c r="H93" s="0" t="n">
        <v>0</v>
      </c>
      <c r="I93" s="0" t="n">
        <v>43509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2072682.09605904</v>
      </c>
      <c r="D94" s="0" t="n">
        <v>2808488.06503586</v>
      </c>
      <c r="E94" s="0" t="n">
        <v>72968.8764901908</v>
      </c>
      <c r="F94" s="0" t="n">
        <v>0</v>
      </c>
      <c r="G94" s="0" t="n">
        <v>0.0298937303804395</v>
      </c>
      <c r="H94" s="0" t="n">
        <v>0</v>
      </c>
      <c r="I94" s="0" t="n">
        <v>43504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2064843.26758337</v>
      </c>
      <c r="D95" s="0" t="n">
        <v>2718570.9592929</v>
      </c>
      <c r="E95" s="0" t="n">
        <v>50828.2916459595</v>
      </c>
      <c r="F95" s="0" t="n">
        <v>0</v>
      </c>
      <c r="G95" s="0" t="n">
        <v>0.0304292856732372</v>
      </c>
      <c r="H95" s="0" t="n">
        <v>0</v>
      </c>
      <c r="I95" s="0" t="n">
        <v>43505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1996918.52122118</v>
      </c>
      <c r="D96" s="0" t="n">
        <v>2637247.71010456</v>
      </c>
      <c r="E96" s="0" t="n">
        <v>47879.3096549907</v>
      </c>
      <c r="F96" s="0" t="n">
        <v>0</v>
      </c>
      <c r="G96" s="0" t="n">
        <v>0.0324124491316559</v>
      </c>
      <c r="H96" s="0" t="n">
        <v>0</v>
      </c>
      <c r="I96" s="0" t="n">
        <v>43496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2015705.42000976</v>
      </c>
      <c r="D97" s="0" t="n">
        <v>2633835.49597535</v>
      </c>
      <c r="E97" s="0" t="n">
        <v>46804.6055680974</v>
      </c>
      <c r="F97" s="0" t="n">
        <v>0</v>
      </c>
      <c r="G97" s="0" t="n">
        <v>0.0316551704399096</v>
      </c>
      <c r="H97" s="0" t="n">
        <v>0</v>
      </c>
      <c r="I97" s="0" t="n">
        <v>43469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1958423.91127228</v>
      </c>
      <c r="D98" s="0" t="n">
        <v>2595968.23300147</v>
      </c>
      <c r="E98" s="0" t="n">
        <v>57806.446741701</v>
      </c>
      <c r="F98" s="0" t="n">
        <v>0</v>
      </c>
      <c r="G98" s="0" t="n">
        <v>0.0302813474913421</v>
      </c>
      <c r="H98" s="0" t="n">
        <v>0</v>
      </c>
      <c r="I98" s="0" t="n">
        <v>43488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2005297.82199886</v>
      </c>
      <c r="D99" s="0" t="n">
        <v>2404288.57360524</v>
      </c>
      <c r="E99" s="0" t="n">
        <v>40432.017970232</v>
      </c>
      <c r="F99" s="0" t="n">
        <v>0</v>
      </c>
      <c r="G99" s="0" t="n">
        <v>0.0297295752101081</v>
      </c>
      <c r="H99" s="0" t="n">
        <v>0</v>
      </c>
      <c r="I99" s="0" t="n">
        <v>43504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1921158.31273752</v>
      </c>
      <c r="D100" s="0" t="n">
        <v>2307394.39629652</v>
      </c>
      <c r="E100" s="0" t="n">
        <v>42981.1361387831</v>
      </c>
      <c r="F100" s="0" t="n">
        <v>0</v>
      </c>
      <c r="G100" s="0" t="n">
        <v>0.0299797472687338</v>
      </c>
      <c r="H100" s="0" t="n">
        <v>0</v>
      </c>
      <c r="I100" s="0" t="n">
        <v>43503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1916653.30803689</v>
      </c>
      <c r="D101" s="0" t="n">
        <v>2256264.62346773</v>
      </c>
      <c r="E101" s="0" t="n">
        <v>36186.2513297837</v>
      </c>
      <c r="F101" s="0" t="n">
        <v>0</v>
      </c>
      <c r="G101" s="0" t="n">
        <v>0.0307963795753401</v>
      </c>
      <c r="H101" s="0" t="n">
        <v>0</v>
      </c>
      <c r="I101" s="0" t="n">
        <v>43524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1847191.26781935</v>
      </c>
      <c r="D102" s="0" t="n">
        <v>2182672.57773935</v>
      </c>
      <c r="E102" s="0" t="n">
        <v>46206.9445981473</v>
      </c>
      <c r="F102" s="0" t="n">
        <v>0</v>
      </c>
      <c r="G102" s="0" t="n">
        <v>0.0308445253812884</v>
      </c>
      <c r="H102" s="0" t="n">
        <v>0</v>
      </c>
      <c r="I102" s="0" t="n">
        <v>43511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1843235.83708542</v>
      </c>
      <c r="D103" s="0" t="n">
        <v>2091513.57829907</v>
      </c>
      <c r="E103" s="0" t="n">
        <v>37957.4813183113</v>
      </c>
      <c r="F103" s="0" t="n">
        <v>0</v>
      </c>
      <c r="G103" s="0" t="n">
        <v>0.029810452129927</v>
      </c>
      <c r="H103" s="0" t="n">
        <v>0</v>
      </c>
      <c r="I103" s="0" t="n">
        <v>43495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1780260.54919272</v>
      </c>
      <c r="D104" s="0" t="n">
        <v>2057029.67716452</v>
      </c>
      <c r="E104" s="0" t="n">
        <v>24528.9990539892</v>
      </c>
      <c r="F104" s="0" t="n">
        <v>0</v>
      </c>
      <c r="G104" s="0" t="n">
        <v>0.0301843971631206</v>
      </c>
      <c r="H104" s="0" t="n">
        <v>0</v>
      </c>
      <c r="I104" s="0" t="n">
        <v>43498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1806682.77593793</v>
      </c>
      <c r="D105" s="0" t="n">
        <v>1904170.94347512</v>
      </c>
      <c r="E105" s="0" t="n">
        <v>24810.9801694298</v>
      </c>
      <c r="F105" s="0" t="n">
        <v>0</v>
      </c>
      <c r="G105" s="0" t="n">
        <v>0.0308816863100635</v>
      </c>
      <c r="H105" s="0" t="n">
        <v>0</v>
      </c>
      <c r="I105" s="0" t="n">
        <v>43507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3" activeCellId="0" sqref="B2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8799955.1755971</v>
      </c>
      <c r="D2" s="0" t="n">
        <v>26937179.4480455</v>
      </c>
      <c r="E2" s="0" t="n">
        <v>1427392.78129647</v>
      </c>
      <c r="F2" s="0" t="n">
        <v>0</v>
      </c>
      <c r="G2" s="0" t="n">
        <v>0.0581112013586355</v>
      </c>
      <c r="H2" s="0" t="n">
        <v>0</v>
      </c>
      <c r="I2" s="0" t="n">
        <v>37385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9131341.54555399</v>
      </c>
      <c r="D3" s="0" t="n">
        <v>25958909.7497401</v>
      </c>
      <c r="E3" s="0" t="n">
        <v>1022664.05401652</v>
      </c>
      <c r="F3" s="0" t="n">
        <v>0</v>
      </c>
      <c r="G3" s="0" t="n">
        <v>0.0462044997256265</v>
      </c>
      <c r="H3" s="0" t="n">
        <v>0</v>
      </c>
      <c r="I3" s="0" t="n">
        <v>37488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8221468.44667294</v>
      </c>
      <c r="D4" s="0" t="n">
        <v>25059206.8322354</v>
      </c>
      <c r="E4" s="0" t="n">
        <v>1133454.00724599</v>
      </c>
      <c r="F4" s="0" t="n">
        <v>0</v>
      </c>
      <c r="G4" s="0" t="n">
        <v>0.077129326554774</v>
      </c>
      <c r="H4" s="0" t="n">
        <v>0</v>
      </c>
      <c r="I4" s="0" t="n">
        <v>37593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8461662.39853205</v>
      </c>
      <c r="D5" s="0" t="n">
        <v>24355963.4217623</v>
      </c>
      <c r="E5" s="0" t="n">
        <v>976870.292868545</v>
      </c>
      <c r="F5" s="0" t="n">
        <v>0</v>
      </c>
      <c r="G5" s="0" t="n">
        <v>0.0544824170381377</v>
      </c>
      <c r="H5" s="0" t="n">
        <v>0</v>
      </c>
      <c r="I5" s="0" t="n">
        <v>37707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7212292.78360799</v>
      </c>
      <c r="D6" s="0" t="n">
        <v>22200433.3069359</v>
      </c>
      <c r="E6" s="0" t="n">
        <v>990714.226815458</v>
      </c>
      <c r="F6" s="0" t="n">
        <v>0</v>
      </c>
      <c r="G6" s="0" t="n">
        <v>0.077321532708998</v>
      </c>
      <c r="H6" s="0" t="n">
        <v>0</v>
      </c>
      <c r="I6" s="0" t="n">
        <v>37811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7227976.72152512</v>
      </c>
      <c r="D7" s="0" t="n">
        <v>20942335.8595084</v>
      </c>
      <c r="E7" s="0" t="n">
        <v>1032911.19492053</v>
      </c>
      <c r="F7" s="0" t="n">
        <v>0</v>
      </c>
      <c r="G7" s="0" t="n">
        <v>0.0556799888010079</v>
      </c>
      <c r="H7" s="0" t="n">
        <v>0</v>
      </c>
      <c r="I7" s="0" t="n">
        <v>37918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6665010.12273068</v>
      </c>
      <c r="D8" s="0" t="n">
        <v>20552877.8670443</v>
      </c>
      <c r="E8" s="0" t="n">
        <v>896746.482452639</v>
      </c>
      <c r="F8" s="0" t="n">
        <v>0</v>
      </c>
      <c r="G8" s="0" t="n">
        <v>0.0737931741313928</v>
      </c>
      <c r="H8" s="0" t="n">
        <v>0</v>
      </c>
      <c r="I8" s="0" t="n">
        <v>38035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7106184.63878283</v>
      </c>
      <c r="D9" s="0" t="n">
        <v>19638678.703782</v>
      </c>
      <c r="E9" s="0" t="n">
        <v>1269871.96693519</v>
      </c>
      <c r="F9" s="0" t="n">
        <v>0</v>
      </c>
      <c r="G9" s="0" t="n">
        <v>0.0616010006253909</v>
      </c>
      <c r="H9" s="0" t="n">
        <v>0</v>
      </c>
      <c r="I9" s="0" t="n">
        <v>38153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6565367.99184365</v>
      </c>
      <c r="D10" s="0" t="n">
        <v>18890885.7832725</v>
      </c>
      <c r="E10" s="0" t="n">
        <v>1412441.62351308</v>
      </c>
      <c r="F10" s="0" t="n">
        <v>0</v>
      </c>
      <c r="G10" s="0" t="n">
        <v>0.0769283113878398</v>
      </c>
      <c r="H10" s="0" t="n">
        <v>0</v>
      </c>
      <c r="I10" s="0" t="n">
        <v>38248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6880164.31429322</v>
      </c>
      <c r="D11" s="0" t="n">
        <v>18643670.0976252</v>
      </c>
      <c r="E11" s="0" t="n">
        <v>1215640.41452573</v>
      </c>
      <c r="F11" s="0" t="n">
        <v>0</v>
      </c>
      <c r="G11" s="0" t="n">
        <v>0.0531084036238675</v>
      </c>
      <c r="H11" s="0" t="n">
        <v>0</v>
      </c>
      <c r="I11" s="0" t="n">
        <v>38349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6421587.20643426</v>
      </c>
      <c r="D12" s="0" t="n">
        <v>18594134.4801117</v>
      </c>
      <c r="E12" s="0" t="n">
        <v>1112273.30250419</v>
      </c>
      <c r="F12" s="0" t="n">
        <v>0</v>
      </c>
      <c r="G12" s="0" t="n">
        <v>0.0669624712098632</v>
      </c>
      <c r="H12" s="0" t="n">
        <v>0</v>
      </c>
      <c r="I12" s="0" t="n">
        <v>38441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6734925.6530037</v>
      </c>
      <c r="D13" s="0" t="n">
        <v>18539217.6167604</v>
      </c>
      <c r="E13" s="0" t="n">
        <v>1177343.17612904</v>
      </c>
      <c r="F13" s="0" t="n">
        <v>0</v>
      </c>
      <c r="G13" s="0" t="n">
        <v>0.0552033718260631</v>
      </c>
      <c r="H13" s="0" t="n">
        <v>0</v>
      </c>
      <c r="I13" s="0" t="n">
        <v>38538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6020500.70474962</v>
      </c>
      <c r="D14" s="0" t="n">
        <v>17534340.973106</v>
      </c>
      <c r="E14" s="0" t="n">
        <v>1283860.42636656</v>
      </c>
      <c r="F14" s="0" t="n">
        <v>0</v>
      </c>
      <c r="G14" s="0" t="n">
        <v>0.069806503628057</v>
      </c>
      <c r="H14" s="0" t="n">
        <v>0</v>
      </c>
      <c r="I14" s="0" t="n">
        <v>38635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5929868.95767303</v>
      </c>
      <c r="D15" s="0" t="n">
        <v>16779219.6849919</v>
      </c>
      <c r="E15" s="0" t="n">
        <v>1065748.14916754</v>
      </c>
      <c r="F15" s="0" t="n">
        <v>0</v>
      </c>
      <c r="G15" s="0" t="n">
        <v>0.0596724667349028</v>
      </c>
      <c r="H15" s="0" t="n">
        <v>0</v>
      </c>
      <c r="I15" s="0" t="n">
        <v>38755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5384798.73655936</v>
      </c>
      <c r="D16" s="0" t="n">
        <v>15349816.8754141</v>
      </c>
      <c r="E16" s="0" t="n">
        <v>938838.996562027</v>
      </c>
      <c r="F16" s="0" t="n">
        <v>0</v>
      </c>
      <c r="G16" s="0" t="n">
        <v>0.065569885921262</v>
      </c>
      <c r="H16" s="0" t="n">
        <v>0</v>
      </c>
      <c r="I16" s="0" t="n">
        <v>38828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4755668.92268459</v>
      </c>
      <c r="D17" s="0" t="n">
        <v>14297246.2873868</v>
      </c>
      <c r="E17" s="0" t="n">
        <v>826191.150458459</v>
      </c>
      <c r="F17" s="0" t="n">
        <v>0</v>
      </c>
      <c r="G17" s="0" t="n">
        <v>0.0555896805896806</v>
      </c>
      <c r="H17" s="0" t="n">
        <v>0</v>
      </c>
      <c r="I17" s="0" t="n">
        <v>38971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4624999.31472401</v>
      </c>
      <c r="D18" s="0" t="n">
        <v>13710945.2053656</v>
      </c>
      <c r="E18" s="0" t="n">
        <v>1005951.19783518</v>
      </c>
      <c r="F18" s="0" t="n">
        <v>0</v>
      </c>
      <c r="G18" s="0" t="n">
        <v>0.0695995411760737</v>
      </c>
      <c r="H18" s="0" t="n">
        <v>0</v>
      </c>
      <c r="I18" s="0" t="n">
        <v>39049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4574803.33292739</v>
      </c>
      <c r="D19" s="0" t="n">
        <v>13300994.9440181</v>
      </c>
      <c r="E19" s="0" t="n">
        <v>883449.09514829</v>
      </c>
      <c r="F19" s="0" t="n">
        <v>0</v>
      </c>
      <c r="G19" s="0" t="n">
        <v>0.0566721356302981</v>
      </c>
      <c r="H19" s="0" t="n">
        <v>0</v>
      </c>
      <c r="I19" s="0" t="n">
        <v>39164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4584630.09317463</v>
      </c>
      <c r="D20" s="0" t="n">
        <v>12784465.2642195</v>
      </c>
      <c r="E20" s="0" t="n">
        <v>850567.625101255</v>
      </c>
      <c r="F20" s="0" t="n">
        <v>0</v>
      </c>
      <c r="G20" s="0" t="n">
        <v>0.0640116200513444</v>
      </c>
      <c r="H20" s="0" t="n">
        <v>0</v>
      </c>
      <c r="I20" s="0" t="n">
        <v>39249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4390559.10702115</v>
      </c>
      <c r="D21" s="0" t="n">
        <v>11977919.0000239</v>
      </c>
      <c r="E21" s="0" t="n">
        <v>846476.506604643</v>
      </c>
      <c r="F21" s="0" t="n">
        <v>0</v>
      </c>
      <c r="G21" s="0" t="n">
        <v>0.0532884445351289</v>
      </c>
      <c r="H21" s="0" t="n">
        <v>0</v>
      </c>
      <c r="I21" s="0" t="n">
        <v>39366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4942051.83785452</v>
      </c>
      <c r="D22" s="0" t="n">
        <v>12035465.1604057</v>
      </c>
      <c r="E22" s="0" t="n">
        <v>1004138.78942637</v>
      </c>
      <c r="F22" s="0" t="n">
        <v>0</v>
      </c>
      <c r="G22" s="0" t="n">
        <v>0.0710602103007166</v>
      </c>
      <c r="H22" s="0" t="n">
        <v>0</v>
      </c>
      <c r="I22" s="0" t="n">
        <v>39414</v>
      </c>
    </row>
    <row r="23" customFormat="false" ht="12.8" hidden="false" customHeight="false" outlineLevel="0" collapsed="false">
      <c r="A23" s="0" t="n">
        <v>70</v>
      </c>
      <c r="B23" s="0" t="n">
        <v>626307.57882</v>
      </c>
      <c r="C23" s="0" t="n">
        <v>4530612.80861803</v>
      </c>
      <c r="D23" s="0" t="n">
        <v>10552988.0378559</v>
      </c>
      <c r="E23" s="0" t="n">
        <v>724943.684447391</v>
      </c>
      <c r="F23" s="0" t="n">
        <v>0.33884914041572</v>
      </c>
      <c r="G23" s="0" t="n">
        <v>0</v>
      </c>
      <c r="H23" s="0" t="n">
        <v>13092</v>
      </c>
      <c r="I23" s="0" t="n">
        <v>39491</v>
      </c>
    </row>
    <row r="24" customFormat="false" ht="12.8" hidden="false" customHeight="false" outlineLevel="0" collapsed="false">
      <c r="A24" s="0" t="n">
        <v>71</v>
      </c>
      <c r="B24" s="0" t="n">
        <v>881269.833453333</v>
      </c>
      <c r="C24" s="0" t="n">
        <v>4457101.19554371</v>
      </c>
      <c r="D24" s="0" t="n">
        <v>9839177.86501854</v>
      </c>
      <c r="E24" s="0" t="n">
        <v>699765.501315185</v>
      </c>
      <c r="F24" s="0" t="n">
        <v>0.332890433360589</v>
      </c>
      <c r="G24" s="0" t="n">
        <v>0</v>
      </c>
      <c r="H24" s="0" t="n">
        <v>12880</v>
      </c>
      <c r="I24" s="0" t="n">
        <v>39604</v>
      </c>
    </row>
    <row r="25" customFormat="false" ht="12.8" hidden="false" customHeight="false" outlineLevel="0" collapsed="false">
      <c r="A25" s="0" t="n">
        <v>72</v>
      </c>
      <c r="B25" s="0" t="n">
        <v>270725.738556667</v>
      </c>
      <c r="C25" s="0" t="n">
        <v>4297605.62048556</v>
      </c>
      <c r="D25" s="0" t="n">
        <v>9499187.21530769</v>
      </c>
      <c r="E25" s="0" t="n">
        <v>676917.921270592</v>
      </c>
      <c r="F25" s="0" t="n">
        <v>0.326005196936543</v>
      </c>
      <c r="G25" s="0" t="n">
        <v>0</v>
      </c>
      <c r="H25" s="0" t="n">
        <v>12736</v>
      </c>
      <c r="I25" s="0" t="n">
        <v>39637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4134826.23596444</v>
      </c>
      <c r="D26" s="0" t="n">
        <v>9325427.54253236</v>
      </c>
      <c r="E26" s="0" t="n">
        <v>828781.25556768</v>
      </c>
      <c r="F26" s="0" t="n">
        <v>0</v>
      </c>
      <c r="G26" s="0" t="n">
        <v>0.0783215839713968</v>
      </c>
      <c r="H26" s="0" t="n">
        <v>0</v>
      </c>
      <c r="I26" s="0" t="n">
        <v>39709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4062950.59413287</v>
      </c>
      <c r="D27" s="0" t="n">
        <v>9501697.76479256</v>
      </c>
      <c r="E27" s="0" t="n">
        <v>656395.307483301</v>
      </c>
      <c r="F27" s="0" t="n">
        <v>0</v>
      </c>
      <c r="G27" s="0" t="n">
        <v>0.0635808920203621</v>
      </c>
      <c r="H27" s="0" t="n">
        <v>0</v>
      </c>
      <c r="I27" s="0" t="n">
        <v>39773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3752348.88547455</v>
      </c>
      <c r="D28" s="0" t="n">
        <v>9414730.911867</v>
      </c>
      <c r="E28" s="0" t="n">
        <v>550238.863803124</v>
      </c>
      <c r="F28" s="0" t="n">
        <v>0</v>
      </c>
      <c r="G28" s="0" t="n">
        <v>0.0632684255997873</v>
      </c>
      <c r="H28" s="0" t="n">
        <v>0</v>
      </c>
      <c r="I28" s="0" t="n">
        <v>39887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4154595.78934647</v>
      </c>
      <c r="D29" s="0" t="n">
        <v>9380409.93358429</v>
      </c>
      <c r="E29" s="0" t="n">
        <v>671629.896356647</v>
      </c>
      <c r="F29" s="0" t="n">
        <v>0</v>
      </c>
      <c r="G29" s="0" t="n">
        <v>0.0616381733408287</v>
      </c>
      <c r="H29" s="0" t="n">
        <v>0</v>
      </c>
      <c r="I29" s="0" t="n">
        <v>39967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3856926.53820411</v>
      </c>
      <c r="D30" s="0" t="n">
        <v>9119701.64303692</v>
      </c>
      <c r="E30" s="0" t="n">
        <v>776681.406878932</v>
      </c>
      <c r="F30" s="0" t="n">
        <v>0</v>
      </c>
      <c r="G30" s="0" t="n">
        <v>0.0665422274617677</v>
      </c>
      <c r="H30" s="0" t="n">
        <v>0</v>
      </c>
      <c r="I30" s="0" t="n">
        <v>39993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4265605.73196709</v>
      </c>
      <c r="D31" s="0" t="n">
        <v>8907005.04530627</v>
      </c>
      <c r="E31" s="0" t="n">
        <v>677467.48659948</v>
      </c>
      <c r="F31" s="0" t="n">
        <v>0</v>
      </c>
      <c r="G31" s="0" t="n">
        <v>0.0620309991152472</v>
      </c>
      <c r="H31" s="0" t="n">
        <v>0</v>
      </c>
      <c r="I31" s="0" t="n">
        <v>40078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3970465.49799646</v>
      </c>
      <c r="D32" s="0" t="n">
        <v>8770475.52048118</v>
      </c>
      <c r="E32" s="0" t="n">
        <v>609588.8504972</v>
      </c>
      <c r="F32" s="0" t="n">
        <v>0</v>
      </c>
      <c r="G32" s="0" t="n">
        <v>0.0681663258350375</v>
      </c>
      <c r="H32" s="0" t="n">
        <v>0</v>
      </c>
      <c r="I32" s="0" t="n">
        <v>40210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4209706.12723635</v>
      </c>
      <c r="D33" s="0" t="n">
        <v>8658790.58095276</v>
      </c>
      <c r="E33" s="0" t="n">
        <v>668714.676490494</v>
      </c>
      <c r="F33" s="0" t="n">
        <v>0</v>
      </c>
      <c r="G33" s="0" t="n">
        <v>0.0618680711336519</v>
      </c>
      <c r="H33" s="0" t="n">
        <v>0</v>
      </c>
      <c r="I33" s="0" t="n">
        <v>40268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3938192.4018063</v>
      </c>
      <c r="D34" s="0" t="n">
        <v>8443770.55758804</v>
      </c>
      <c r="E34" s="0" t="n">
        <v>742147.494273366</v>
      </c>
      <c r="F34" s="0" t="n">
        <v>0</v>
      </c>
      <c r="G34" s="0" t="n">
        <v>0.0671827124657313</v>
      </c>
      <c r="H34" s="0" t="n">
        <v>0</v>
      </c>
      <c r="I34" s="0" t="n">
        <v>40341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4209029.08254643</v>
      </c>
      <c r="D35" s="0" t="n">
        <v>8217037.54603046</v>
      </c>
      <c r="E35" s="0" t="n">
        <v>620929.979776202</v>
      </c>
      <c r="F35" s="0" t="n">
        <v>0</v>
      </c>
      <c r="G35" s="0" t="n">
        <v>0.0622984651102799</v>
      </c>
      <c r="H35" s="0" t="n">
        <v>0</v>
      </c>
      <c r="I35" s="0" t="n">
        <v>40420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3975589.60545618</v>
      </c>
      <c r="D36" s="0" t="n">
        <v>7842595.35409232</v>
      </c>
      <c r="E36" s="0" t="n">
        <v>589031.641756771</v>
      </c>
      <c r="F36" s="0" t="n">
        <v>0</v>
      </c>
      <c r="G36" s="0" t="n">
        <v>0.0665067945643485</v>
      </c>
      <c r="H36" s="0" t="n">
        <v>0</v>
      </c>
      <c r="I36" s="0" t="n">
        <v>40510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4218130.44866779</v>
      </c>
      <c r="D37" s="0" t="n">
        <v>7669954.74615915</v>
      </c>
      <c r="E37" s="0" t="n">
        <v>623262.507018238</v>
      </c>
      <c r="F37" s="0" t="n">
        <v>0</v>
      </c>
      <c r="G37" s="0" t="n">
        <v>0.0622918267998975</v>
      </c>
      <c r="H37" s="0" t="n">
        <v>0</v>
      </c>
      <c r="I37" s="0" t="n">
        <v>40641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3964364.3764837</v>
      </c>
      <c r="D38" s="0" t="n">
        <v>7615090.56556388</v>
      </c>
      <c r="E38" s="0" t="n">
        <v>726617.28630444</v>
      </c>
      <c r="F38" s="0" t="n">
        <v>0</v>
      </c>
      <c r="G38" s="0" t="n">
        <v>0.0656952883911812</v>
      </c>
      <c r="H38" s="0" t="n">
        <v>0</v>
      </c>
      <c r="I38" s="0" t="n">
        <v>40701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4160835.96209948</v>
      </c>
      <c r="D39" s="0" t="n">
        <v>7350452.74769802</v>
      </c>
      <c r="E39" s="0" t="n">
        <v>608257.809764228</v>
      </c>
      <c r="F39" s="0" t="n">
        <v>0</v>
      </c>
      <c r="G39" s="0" t="n">
        <v>0.062416449169266</v>
      </c>
      <c r="H39" s="0" t="n">
        <v>0</v>
      </c>
      <c r="I39" s="0" t="n">
        <v>40788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3938549.69461817</v>
      </c>
      <c r="D40" s="0" t="n">
        <v>7248930.68766873</v>
      </c>
      <c r="E40" s="0" t="n">
        <v>553851.96316286</v>
      </c>
      <c r="F40" s="0" t="n">
        <v>0</v>
      </c>
      <c r="G40" s="0" t="n">
        <v>0.0650779101741522</v>
      </c>
      <c r="H40" s="0" t="n">
        <v>0</v>
      </c>
      <c r="I40" s="0" t="n">
        <v>40846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4024345.96931626</v>
      </c>
      <c r="D41" s="0" t="n">
        <v>7101792.83885375</v>
      </c>
      <c r="E41" s="0" t="n">
        <v>557345.670646352</v>
      </c>
      <c r="F41" s="0" t="n">
        <v>0</v>
      </c>
      <c r="G41" s="0" t="n">
        <v>0.0632455974247302</v>
      </c>
      <c r="H41" s="0" t="n">
        <v>0</v>
      </c>
      <c r="I41" s="0" t="n">
        <v>40915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3828534.16085981</v>
      </c>
      <c r="D42" s="0" t="n">
        <v>6850509.8268861</v>
      </c>
      <c r="E42" s="0" t="n">
        <v>643603.451820995</v>
      </c>
      <c r="F42" s="0" t="n">
        <v>0</v>
      </c>
      <c r="G42" s="0" t="n">
        <v>0.0650521422289232</v>
      </c>
      <c r="H42" s="0" t="n">
        <v>0</v>
      </c>
      <c r="I42" s="0" t="n">
        <v>40966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3996175.33749088</v>
      </c>
      <c r="D43" s="0" t="n">
        <v>6706208.15890186</v>
      </c>
      <c r="E43" s="0" t="n">
        <v>554109.787140758</v>
      </c>
      <c r="F43" s="0" t="n">
        <v>0</v>
      </c>
      <c r="G43" s="0" t="n">
        <v>0.061435484884671</v>
      </c>
      <c r="H43" s="0" t="n">
        <v>0</v>
      </c>
      <c r="I43" s="0" t="n">
        <v>41070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3766892.50408949</v>
      </c>
      <c r="D44" s="0" t="n">
        <v>6533096.86270832</v>
      </c>
      <c r="E44" s="0" t="n">
        <v>514135.958270321</v>
      </c>
      <c r="F44" s="0" t="n">
        <v>0</v>
      </c>
      <c r="G44" s="0" t="n">
        <v>0.0621421195907256</v>
      </c>
      <c r="H44" s="0" t="n">
        <v>0</v>
      </c>
      <c r="I44" s="0" t="n">
        <v>41134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3878963.40881689</v>
      </c>
      <c r="D45" s="0" t="n">
        <v>6401561.07358437</v>
      </c>
      <c r="E45" s="0" t="n">
        <v>527607.675651474</v>
      </c>
      <c r="F45" s="0" t="n">
        <v>0</v>
      </c>
      <c r="G45" s="0" t="n">
        <v>0.0588125</v>
      </c>
      <c r="H45" s="0" t="n">
        <v>0</v>
      </c>
      <c r="I45" s="0" t="n">
        <v>41219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3681547.97261958</v>
      </c>
      <c r="D46" s="0" t="n">
        <v>6229685.93112992</v>
      </c>
      <c r="E46" s="0" t="n">
        <v>608567.936267183</v>
      </c>
      <c r="F46" s="0" t="n">
        <v>0</v>
      </c>
      <c r="G46" s="0" t="n">
        <v>0.0591601866251944</v>
      </c>
      <c r="H46" s="0" t="n">
        <v>0</v>
      </c>
      <c r="I46" s="0" t="n">
        <v>41319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3859388.32768857</v>
      </c>
      <c r="D47" s="0" t="n">
        <v>6231649.57047007</v>
      </c>
      <c r="E47" s="0" t="n">
        <v>508390.974320753</v>
      </c>
      <c r="F47" s="0" t="n">
        <v>0</v>
      </c>
      <c r="G47" s="0" t="n">
        <v>0.0573729709559052</v>
      </c>
      <c r="H47" s="0" t="n">
        <v>0</v>
      </c>
      <c r="I47" s="0" t="n">
        <v>41402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3693565.62478703</v>
      </c>
      <c r="D48" s="0" t="n">
        <v>6098413.24858593</v>
      </c>
      <c r="E48" s="0" t="n">
        <v>454309.819062111</v>
      </c>
      <c r="F48" s="0" t="n">
        <v>0</v>
      </c>
      <c r="G48" s="0" t="n">
        <v>0.0586341403009102</v>
      </c>
      <c r="H48" s="0" t="n">
        <v>0</v>
      </c>
      <c r="I48" s="0" t="n">
        <v>41501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3796510.19945891</v>
      </c>
      <c r="D49" s="0" t="n">
        <v>5921938.12532294</v>
      </c>
      <c r="E49" s="0" t="n">
        <v>466255.132864768</v>
      </c>
      <c r="F49" s="0" t="n">
        <v>0</v>
      </c>
      <c r="G49" s="0" t="n">
        <v>0.0558598706402996</v>
      </c>
      <c r="H49" s="0" t="n">
        <v>0</v>
      </c>
      <c r="I49" s="0" t="n">
        <v>41562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3617362.27435189</v>
      </c>
      <c r="D50" s="0" t="n">
        <v>5809807.15292888</v>
      </c>
      <c r="E50" s="0" t="n">
        <v>569040.83725463</v>
      </c>
      <c r="F50" s="0" t="n">
        <v>0</v>
      </c>
      <c r="G50" s="0" t="n">
        <v>0.0558162509261546</v>
      </c>
      <c r="H50" s="0" t="n">
        <v>0</v>
      </c>
      <c r="I50" s="0" t="n">
        <v>41605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3650493.73432105</v>
      </c>
      <c r="D51" s="0" t="n">
        <v>5827325.83093022</v>
      </c>
      <c r="E51" s="0" t="n">
        <v>475827.754445383</v>
      </c>
      <c r="F51" s="0" t="n">
        <v>0</v>
      </c>
      <c r="G51" s="0" t="n">
        <v>0.0543149713157732</v>
      </c>
      <c r="H51" s="0" t="n">
        <v>0</v>
      </c>
      <c r="I51" s="0" t="n">
        <v>41650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3525213.88474317</v>
      </c>
      <c r="D52" s="0" t="n">
        <v>5723772.36670139</v>
      </c>
      <c r="E52" s="0" t="n">
        <v>444681.578844227</v>
      </c>
      <c r="F52" s="0" t="n">
        <v>0</v>
      </c>
      <c r="G52" s="0" t="n">
        <v>0.0559683163453273</v>
      </c>
      <c r="H52" s="0" t="n">
        <v>0</v>
      </c>
      <c r="I52" s="0" t="n">
        <v>41743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3595665.15587125</v>
      </c>
      <c r="D53" s="0" t="n">
        <v>5715247.47799452</v>
      </c>
      <c r="E53" s="0" t="n">
        <v>422982.046078112</v>
      </c>
      <c r="F53" s="0" t="n">
        <v>0</v>
      </c>
      <c r="G53" s="0" t="n">
        <v>0.0542224131582178</v>
      </c>
      <c r="H53" s="0" t="n">
        <v>0</v>
      </c>
      <c r="I53" s="0" t="n">
        <v>41861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3485829.58325313</v>
      </c>
      <c r="D54" s="0" t="n">
        <v>5542330.30414741</v>
      </c>
      <c r="E54" s="0" t="n">
        <v>523447.03910495</v>
      </c>
      <c r="F54" s="0" t="n">
        <v>0</v>
      </c>
      <c r="G54" s="0" t="n">
        <v>0.0546499892963088</v>
      </c>
      <c r="H54" s="0" t="n">
        <v>0</v>
      </c>
      <c r="I54" s="0" t="n">
        <v>41929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3496542.95601042</v>
      </c>
      <c r="D55" s="0" t="n">
        <v>5389081.36829326</v>
      </c>
      <c r="E55" s="0" t="n">
        <v>392751.082469192</v>
      </c>
      <c r="F55" s="0" t="n">
        <v>0</v>
      </c>
      <c r="G55" s="0" t="n">
        <v>0.0527393283832921</v>
      </c>
      <c r="H55" s="0" t="n">
        <v>0</v>
      </c>
      <c r="I55" s="0" t="n">
        <v>42012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3382295.71926478</v>
      </c>
      <c r="D56" s="0" t="n">
        <v>5286827.22020623</v>
      </c>
      <c r="E56" s="0" t="n">
        <v>361617.367303607</v>
      </c>
      <c r="F56" s="0" t="n">
        <v>0</v>
      </c>
      <c r="G56" s="0" t="n">
        <v>0.0526155346908914</v>
      </c>
      <c r="H56" s="0" t="n">
        <v>0</v>
      </c>
      <c r="I56" s="0" t="n">
        <v>42074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3377490.23668379</v>
      </c>
      <c r="D57" s="0" t="n">
        <v>5085444.00807531</v>
      </c>
      <c r="E57" s="0" t="n">
        <v>334790.318793682</v>
      </c>
      <c r="F57" s="0" t="n">
        <v>0</v>
      </c>
      <c r="G57" s="0" t="n">
        <v>0.0511401641836424</v>
      </c>
      <c r="H57" s="0" t="n">
        <v>0</v>
      </c>
      <c r="I57" s="0" t="n">
        <v>42134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3296743.79796861</v>
      </c>
      <c r="D58" s="0" t="n">
        <v>5049041.14418523</v>
      </c>
      <c r="E58" s="0" t="n">
        <v>419815.307759409</v>
      </c>
      <c r="F58" s="0" t="n">
        <v>0</v>
      </c>
      <c r="G58" s="0" t="n">
        <v>0.0501882438668934</v>
      </c>
      <c r="H58" s="0" t="n">
        <v>0</v>
      </c>
      <c r="I58" s="0" t="n">
        <v>42165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3316643.31779991</v>
      </c>
      <c r="D59" s="0" t="n">
        <v>4994607.62131782</v>
      </c>
      <c r="E59" s="0" t="n">
        <v>333068.68184189</v>
      </c>
      <c r="F59" s="0" t="n">
        <v>0</v>
      </c>
      <c r="G59" s="0" t="n">
        <v>0.0486620957466173</v>
      </c>
      <c r="H59" s="0" t="n">
        <v>0</v>
      </c>
      <c r="I59" s="0" t="n">
        <v>42217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3169876.26582613</v>
      </c>
      <c r="D60" s="0" t="n">
        <v>4792287.55052151</v>
      </c>
      <c r="E60" s="0" t="n">
        <v>313562.925528176</v>
      </c>
      <c r="F60" s="0" t="n">
        <v>0</v>
      </c>
      <c r="G60" s="0" t="n">
        <v>0.0493124129157327</v>
      </c>
      <c r="H60" s="0" t="n">
        <v>0</v>
      </c>
      <c r="I60" s="0" t="n">
        <v>42302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3135446.58857388</v>
      </c>
      <c r="D61" s="0" t="n">
        <v>4647116.73942758</v>
      </c>
      <c r="E61" s="0" t="n">
        <v>297895.67670946</v>
      </c>
      <c r="F61" s="0" t="n">
        <v>0</v>
      </c>
      <c r="G61" s="0" t="n">
        <v>0.0472343258290971</v>
      </c>
      <c r="H61" s="0" t="n">
        <v>0</v>
      </c>
      <c r="I61" s="0" t="n">
        <v>42373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3022152.06824894</v>
      </c>
      <c r="D62" s="0" t="n">
        <v>4601937.15827847</v>
      </c>
      <c r="E62" s="0" t="n">
        <v>366539.557343922</v>
      </c>
      <c r="F62" s="0" t="n">
        <v>0</v>
      </c>
      <c r="G62" s="0" t="n">
        <v>0.0474065138721351</v>
      </c>
      <c r="H62" s="0" t="n">
        <v>0</v>
      </c>
      <c r="I62" s="0" t="n">
        <v>42415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3028770.1169205</v>
      </c>
      <c r="D63" s="0" t="n">
        <v>4425315.42097569</v>
      </c>
      <c r="E63" s="0" t="n">
        <v>267704.673924579</v>
      </c>
      <c r="F63" s="0" t="n">
        <v>0</v>
      </c>
      <c r="G63" s="0" t="n">
        <v>0.0466614486121982</v>
      </c>
      <c r="H63" s="0" t="n">
        <v>0</v>
      </c>
      <c r="I63" s="0" t="n">
        <v>42456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2962037.09096076</v>
      </c>
      <c r="D64" s="0" t="n">
        <v>4315862.29854063</v>
      </c>
      <c r="E64" s="0" t="n">
        <v>250575.790409309</v>
      </c>
      <c r="F64" s="0" t="n">
        <v>0</v>
      </c>
      <c r="G64" s="0" t="n">
        <v>0.0457141139697043</v>
      </c>
      <c r="H64" s="0" t="n">
        <v>0</v>
      </c>
      <c r="I64" s="0" t="n">
        <v>42536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2988190.5758264</v>
      </c>
      <c r="D65" s="0" t="n">
        <v>4352147.322903</v>
      </c>
      <c r="E65" s="0" t="n">
        <v>252370.999315081</v>
      </c>
      <c r="F65" s="0" t="n">
        <v>0</v>
      </c>
      <c r="G65" s="0" t="n">
        <v>0.0462124392730762</v>
      </c>
      <c r="H65" s="0" t="n">
        <v>0</v>
      </c>
      <c r="I65" s="0" t="n">
        <v>42617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2917301.76728273</v>
      </c>
      <c r="D66" s="0" t="n">
        <v>4138596.44728008</v>
      </c>
      <c r="E66" s="0" t="n">
        <v>310788.182832861</v>
      </c>
      <c r="F66" s="0" t="n">
        <v>0</v>
      </c>
      <c r="G66" s="0" t="n">
        <v>0.0458300904029216</v>
      </c>
      <c r="H66" s="0" t="n">
        <v>0</v>
      </c>
      <c r="I66" s="0" t="n">
        <v>42673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2925136.83129309</v>
      </c>
      <c r="D67" s="0" t="n">
        <v>4086663.26095698</v>
      </c>
      <c r="E67" s="0" t="n">
        <v>244842.100560596</v>
      </c>
      <c r="F67" s="0" t="n">
        <v>0</v>
      </c>
      <c r="G67" s="0" t="n">
        <v>0.0439636080684743</v>
      </c>
      <c r="H67" s="0" t="n">
        <v>0</v>
      </c>
      <c r="I67" s="0" t="n">
        <v>42770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2850843.09404374</v>
      </c>
      <c r="D68" s="0" t="n">
        <v>3987194.34308577</v>
      </c>
      <c r="E68" s="0" t="n">
        <v>189543.719405442</v>
      </c>
      <c r="F68" s="0" t="n">
        <v>0</v>
      </c>
      <c r="G68" s="0" t="n">
        <v>0.0432290422737043</v>
      </c>
      <c r="H68" s="0" t="n">
        <v>0</v>
      </c>
      <c r="I68" s="0" t="n">
        <v>42866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2883934.84410879</v>
      </c>
      <c r="D69" s="0" t="n">
        <v>3945380.14787358</v>
      </c>
      <c r="E69" s="0" t="n">
        <v>192725.274875089</v>
      </c>
      <c r="F69" s="0" t="n">
        <v>0</v>
      </c>
      <c r="G69" s="0" t="n">
        <v>0.0423640323398669</v>
      </c>
      <c r="H69" s="0" t="n">
        <v>0</v>
      </c>
      <c r="I69" s="0" t="n">
        <v>42957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2791361.25806167</v>
      </c>
      <c r="D70" s="0" t="n">
        <v>3876387.28690624</v>
      </c>
      <c r="E70" s="0" t="n">
        <v>195092.308471733</v>
      </c>
      <c r="F70" s="0" t="n">
        <v>0</v>
      </c>
      <c r="G70" s="0" t="n">
        <v>0.0423453738721301</v>
      </c>
      <c r="H70" s="0" t="n">
        <v>0</v>
      </c>
      <c r="I70" s="0" t="n">
        <v>43009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2767181.63690197</v>
      </c>
      <c r="D71" s="0" t="n">
        <v>3817303.37817611</v>
      </c>
      <c r="E71" s="0" t="n">
        <v>152917.501297238</v>
      </c>
      <c r="F71" s="0" t="n">
        <v>0</v>
      </c>
      <c r="G71" s="0" t="n">
        <v>0.0430414362998633</v>
      </c>
      <c r="H71" s="0" t="n">
        <v>0</v>
      </c>
      <c r="I71" s="0" t="n">
        <v>43095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2693594.81075985</v>
      </c>
      <c r="D72" s="0" t="n">
        <v>3743824.07420589</v>
      </c>
      <c r="E72" s="0" t="n">
        <v>137626.995037993</v>
      </c>
      <c r="F72" s="0" t="n">
        <v>0</v>
      </c>
      <c r="G72" s="0" t="n">
        <v>0.0423922394612715</v>
      </c>
      <c r="H72" s="0" t="n">
        <v>0</v>
      </c>
      <c r="I72" s="0" t="n">
        <v>43154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2710674.49733219</v>
      </c>
      <c r="D73" s="0" t="n">
        <v>3830827.43083489</v>
      </c>
      <c r="E73" s="0" t="n">
        <v>125345.266105178</v>
      </c>
      <c r="F73" s="0" t="n">
        <v>0</v>
      </c>
      <c r="G73" s="0" t="n">
        <v>0.0421847246891652</v>
      </c>
      <c r="H73" s="0" t="n">
        <v>0</v>
      </c>
      <c r="I73" s="0" t="n">
        <v>43191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2621064.0390072</v>
      </c>
      <c r="D74" s="0" t="n">
        <v>3763914.22100067</v>
      </c>
      <c r="E74" s="0" t="n">
        <v>153185.28733124</v>
      </c>
      <c r="F74" s="0" t="n">
        <v>0</v>
      </c>
      <c r="G74" s="0" t="n">
        <v>0.0407209020153295</v>
      </c>
      <c r="H74" s="0" t="n">
        <v>0</v>
      </c>
      <c r="I74" s="0" t="n">
        <v>43173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2588286.97304626</v>
      </c>
      <c r="D75" s="0" t="n">
        <v>3704916.81480137</v>
      </c>
      <c r="E75" s="0" t="n">
        <v>113087.603383692</v>
      </c>
      <c r="F75" s="0" t="n">
        <v>0</v>
      </c>
      <c r="G75" s="0" t="n">
        <v>0.0399066580020086</v>
      </c>
      <c r="H75" s="0" t="n">
        <v>0</v>
      </c>
      <c r="I75" s="0" t="n">
        <v>43203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2524098.73026353</v>
      </c>
      <c r="D76" s="0" t="n">
        <v>3639291.44461064</v>
      </c>
      <c r="E76" s="0" t="n">
        <v>112604.451841918</v>
      </c>
      <c r="F76" s="0" t="n">
        <v>0</v>
      </c>
      <c r="G76" s="0" t="n">
        <v>0.0413965822038892</v>
      </c>
      <c r="H76" s="0" t="n">
        <v>0</v>
      </c>
      <c r="I76" s="0" t="n">
        <v>43212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2447113.06600162</v>
      </c>
      <c r="D77" s="0" t="n">
        <v>3581378.93029911</v>
      </c>
      <c r="E77" s="0" t="n">
        <v>123005.367420817</v>
      </c>
      <c r="F77" s="0" t="n">
        <v>0</v>
      </c>
      <c r="G77" s="0" t="n">
        <v>0.0402567953588362</v>
      </c>
      <c r="H77" s="0" t="n">
        <v>0</v>
      </c>
      <c r="I77" s="0" t="n">
        <v>43250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2364689.73304873</v>
      </c>
      <c r="D78" s="0" t="n">
        <v>3392537.61595817</v>
      </c>
      <c r="E78" s="0" t="n">
        <v>152407.69175677</v>
      </c>
      <c r="F78" s="0" t="n">
        <v>0</v>
      </c>
      <c r="G78" s="0" t="n">
        <v>0.0390974346905154</v>
      </c>
      <c r="H78" s="0" t="n">
        <v>0</v>
      </c>
      <c r="I78" s="0" t="n">
        <v>43263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2387685.03535187</v>
      </c>
      <c r="D79" s="0" t="n">
        <v>3440561.94371023</v>
      </c>
      <c r="E79" s="0" t="n">
        <v>114497.921694744</v>
      </c>
      <c r="F79" s="0" t="n">
        <v>0</v>
      </c>
      <c r="G79" s="0" t="n">
        <v>0.0381067105417793</v>
      </c>
      <c r="H79" s="0" t="n">
        <v>0</v>
      </c>
      <c r="I79" s="0" t="n">
        <v>43306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2329099.38861451</v>
      </c>
      <c r="D80" s="0" t="n">
        <v>3363594.8274845</v>
      </c>
      <c r="E80" s="0" t="n">
        <v>92610.1022701405</v>
      </c>
      <c r="F80" s="0" t="n">
        <v>0</v>
      </c>
      <c r="G80" s="0" t="n">
        <v>0.0381663737551259</v>
      </c>
      <c r="H80" s="0" t="n">
        <v>0</v>
      </c>
      <c r="I80" s="0" t="n">
        <v>43335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2344917.05896039</v>
      </c>
      <c r="D81" s="0" t="n">
        <v>3331008.57136487</v>
      </c>
      <c r="E81" s="0" t="n">
        <v>91529.7096956089</v>
      </c>
      <c r="F81" s="0" t="n">
        <v>0</v>
      </c>
      <c r="G81" s="0" t="n">
        <v>0.0384142773551785</v>
      </c>
      <c r="H81" s="0" t="n">
        <v>0</v>
      </c>
      <c r="I81" s="0" t="n">
        <v>43365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2276436.86143851</v>
      </c>
      <c r="D82" s="0" t="n">
        <v>3218812.78220623</v>
      </c>
      <c r="E82" s="0" t="n">
        <v>104309.861032168</v>
      </c>
      <c r="F82" s="0" t="n">
        <v>0</v>
      </c>
      <c r="G82" s="0" t="n">
        <v>0.0387852925702929</v>
      </c>
      <c r="H82" s="0" t="n">
        <v>0</v>
      </c>
      <c r="I82" s="0" t="n">
        <v>43372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2269772.71838025</v>
      </c>
      <c r="D83" s="0" t="n">
        <v>3160614.54670612</v>
      </c>
      <c r="E83" s="0" t="n">
        <v>88106.4165064663</v>
      </c>
      <c r="F83" s="0" t="n">
        <v>0</v>
      </c>
      <c r="G83" s="0" t="n">
        <v>0.0371905651564689</v>
      </c>
      <c r="H83" s="0" t="n">
        <v>0</v>
      </c>
      <c r="I83" s="0" t="n">
        <v>43401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2210097.75265697</v>
      </c>
      <c r="D84" s="0" t="n">
        <v>3114974.28347973</v>
      </c>
      <c r="E84" s="0" t="n">
        <v>81253.1095797691</v>
      </c>
      <c r="F84" s="0" t="n">
        <v>0</v>
      </c>
      <c r="G84" s="0" t="n">
        <v>0.0379326418832304</v>
      </c>
      <c r="H84" s="0" t="n">
        <v>0</v>
      </c>
      <c r="I84" s="0" t="n">
        <v>43426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2162496.00445129</v>
      </c>
      <c r="D85" s="0" t="n">
        <v>3076487.64123838</v>
      </c>
      <c r="E85" s="0" t="n">
        <v>86450.8880005502</v>
      </c>
      <c r="F85" s="0" t="n">
        <v>0</v>
      </c>
      <c r="G85" s="0" t="n">
        <v>0.0379511059371362</v>
      </c>
      <c r="H85" s="0" t="n">
        <v>0</v>
      </c>
      <c r="I85" s="0" t="n">
        <v>43434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2093512.83078451</v>
      </c>
      <c r="D86" s="0" t="n">
        <v>2985163.21789947</v>
      </c>
      <c r="E86" s="0" t="n">
        <v>98240.9402024073</v>
      </c>
      <c r="F86" s="0" t="n">
        <v>0</v>
      </c>
      <c r="G86" s="0" t="n">
        <v>0.0373227750443972</v>
      </c>
      <c r="H86" s="0" t="n">
        <v>0</v>
      </c>
      <c r="I86" s="0" t="n">
        <v>43429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2062285.57343438</v>
      </c>
      <c r="D87" s="0" t="n">
        <v>2836214.54830563</v>
      </c>
      <c r="E87" s="0" t="n">
        <v>76535.516570993</v>
      </c>
      <c r="F87" s="0" t="n">
        <v>0</v>
      </c>
      <c r="G87" s="0" t="n">
        <v>0.0349784658363404</v>
      </c>
      <c r="H87" s="0" t="n">
        <v>0</v>
      </c>
      <c r="I87" s="0" t="n">
        <v>43450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1984460.61929949</v>
      </c>
      <c r="D88" s="0" t="n">
        <v>2707677.34268037</v>
      </c>
      <c r="E88" s="0" t="n">
        <v>69846.1472780292</v>
      </c>
      <c r="F88" s="0" t="n">
        <v>0</v>
      </c>
      <c r="G88" s="0" t="n">
        <v>0.0365563298490128</v>
      </c>
      <c r="H88" s="0" t="n">
        <v>0</v>
      </c>
      <c r="I88" s="0" t="n">
        <v>43462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1994446.99612224</v>
      </c>
      <c r="D89" s="0" t="n">
        <v>2527186.66068205</v>
      </c>
      <c r="E89" s="0" t="n">
        <v>75369.9869159601</v>
      </c>
      <c r="F89" s="0" t="n">
        <v>0</v>
      </c>
      <c r="G89" s="0" t="n">
        <v>0.0365464873637839</v>
      </c>
      <c r="H89" s="0" t="n">
        <v>0</v>
      </c>
      <c r="I89" s="0" t="n">
        <v>43482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1942592.62732211</v>
      </c>
      <c r="D90" s="0" t="n">
        <v>2440437.17341236</v>
      </c>
      <c r="E90" s="0" t="n">
        <v>88897.9688878103</v>
      </c>
      <c r="F90" s="0" t="n">
        <v>0</v>
      </c>
      <c r="G90" s="0" t="n">
        <v>0.0354338693321744</v>
      </c>
      <c r="H90" s="0" t="n">
        <v>0</v>
      </c>
      <c r="I90" s="0" t="n">
        <v>43531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1941150.46362847</v>
      </c>
      <c r="D91" s="0" t="n">
        <v>2384634.82193981</v>
      </c>
      <c r="E91" s="0" t="n">
        <v>66503.1329563016</v>
      </c>
      <c r="F91" s="0" t="n">
        <v>0</v>
      </c>
      <c r="G91" s="0" t="n">
        <v>0.0331200602182913</v>
      </c>
      <c r="H91" s="0" t="n">
        <v>0</v>
      </c>
      <c r="I91" s="0" t="n">
        <v>43554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1887425.16414059</v>
      </c>
      <c r="D92" s="0" t="n">
        <v>2306353.91768152</v>
      </c>
      <c r="E92" s="0" t="n">
        <v>54728.519890446</v>
      </c>
      <c r="F92" s="0" t="n">
        <v>0</v>
      </c>
      <c r="G92" s="0" t="n">
        <v>0.0353586376100447</v>
      </c>
      <c r="H92" s="0" t="n">
        <v>0</v>
      </c>
      <c r="I92" s="0" t="n">
        <v>43568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1903805.16139712</v>
      </c>
      <c r="D93" s="0" t="n">
        <v>2268647.85561088</v>
      </c>
      <c r="E93" s="0" t="n">
        <v>50285.9270815017</v>
      </c>
      <c r="F93" s="0" t="n">
        <v>0</v>
      </c>
      <c r="G93" s="0" t="n">
        <v>0.0343084875963843</v>
      </c>
      <c r="H93" s="0" t="n">
        <v>0</v>
      </c>
      <c r="I93" s="0" t="n">
        <v>43572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1840027.41172083</v>
      </c>
      <c r="D94" s="0" t="n">
        <v>2241395.5843498</v>
      </c>
      <c r="E94" s="0" t="n">
        <v>58227.2205242037</v>
      </c>
      <c r="F94" s="0" t="n">
        <v>0</v>
      </c>
      <c r="G94" s="0" t="n">
        <v>0.0337623362382409</v>
      </c>
      <c r="H94" s="0" t="n">
        <v>0</v>
      </c>
      <c r="I94" s="0" t="n">
        <v>43566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1804087.24860133</v>
      </c>
      <c r="D95" s="0" t="n">
        <v>2191915.35636604</v>
      </c>
      <c r="E95" s="0" t="n">
        <v>52135.3785430208</v>
      </c>
      <c r="F95" s="0" t="n">
        <v>0</v>
      </c>
      <c r="G95" s="0" t="n">
        <v>0.0314347512617159</v>
      </c>
      <c r="H95" s="0" t="n">
        <v>0</v>
      </c>
      <c r="I95" s="0" t="n">
        <v>43564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1772180.51871699</v>
      </c>
      <c r="D96" s="0" t="n">
        <v>2010136.28803027</v>
      </c>
      <c r="E96" s="0" t="n">
        <v>41154.7059165563</v>
      </c>
      <c r="F96" s="0" t="n">
        <v>0</v>
      </c>
      <c r="G96" s="0" t="n">
        <v>0.0351853977729308</v>
      </c>
      <c r="H96" s="0" t="n">
        <v>0</v>
      </c>
      <c r="I96" s="0" t="n">
        <v>43555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1698574.44938504</v>
      </c>
      <c r="D97" s="0" t="n">
        <v>1893221.63966643</v>
      </c>
      <c r="E97" s="0" t="n">
        <v>44504.6356899995</v>
      </c>
      <c r="F97" s="0" t="n">
        <v>0</v>
      </c>
      <c r="G97" s="0" t="n">
        <v>0.0343659383882174</v>
      </c>
      <c r="H97" s="0" t="n">
        <v>0</v>
      </c>
      <c r="I97" s="0" t="n">
        <v>43535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1645378.47680385</v>
      </c>
      <c r="D98" s="0" t="n">
        <v>1935058.05391381</v>
      </c>
      <c r="E98" s="0" t="n">
        <v>57624.2629768627</v>
      </c>
      <c r="F98" s="0" t="n">
        <v>0</v>
      </c>
      <c r="G98" s="0" t="n">
        <v>0.0331220785179662</v>
      </c>
      <c r="H98" s="0" t="n">
        <v>0</v>
      </c>
      <c r="I98" s="0" t="n">
        <v>43533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1625777.44789058</v>
      </c>
      <c r="D99" s="0" t="n">
        <v>1779690.38171909</v>
      </c>
      <c r="E99" s="0" t="n">
        <v>38335.8389055152</v>
      </c>
      <c r="F99" s="0" t="n">
        <v>0</v>
      </c>
      <c r="G99" s="0" t="n">
        <v>0.0337200974072483</v>
      </c>
      <c r="H99" s="0" t="n">
        <v>0</v>
      </c>
      <c r="I99" s="0" t="n">
        <v>43540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1552077.81394242</v>
      </c>
      <c r="D100" s="0" t="n">
        <v>1744755.14906125</v>
      </c>
      <c r="E100" s="0" t="n">
        <v>39047.8241460128</v>
      </c>
      <c r="F100" s="0" t="n">
        <v>0</v>
      </c>
      <c r="G100" s="0" t="n">
        <v>0.0348574533184639</v>
      </c>
      <c r="H100" s="0" t="n">
        <v>0</v>
      </c>
      <c r="I100" s="0" t="n">
        <v>43544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1540206.66243019</v>
      </c>
      <c r="D101" s="0" t="n">
        <v>1685419.60475611</v>
      </c>
      <c r="E101" s="0" t="n">
        <v>37409.3814558589</v>
      </c>
      <c r="F101" s="0" t="n">
        <v>0</v>
      </c>
      <c r="G101" s="0" t="n">
        <v>0.034006801360272</v>
      </c>
      <c r="H101" s="0" t="n">
        <v>0</v>
      </c>
      <c r="I101" s="0" t="n">
        <v>43562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1488460.13889955</v>
      </c>
      <c r="D102" s="0" t="n">
        <v>1641932.35024738</v>
      </c>
      <c r="E102" s="0" t="n">
        <v>60476.2525427158</v>
      </c>
      <c r="F102" s="0" t="n">
        <v>0</v>
      </c>
      <c r="G102" s="0" t="n">
        <v>0.0345496562152292</v>
      </c>
      <c r="H102" s="0" t="n">
        <v>0</v>
      </c>
      <c r="I102" s="0" t="n">
        <v>43558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1461436.35267343</v>
      </c>
      <c r="D103" s="0" t="n">
        <v>1740392.85943047</v>
      </c>
      <c r="E103" s="0" t="n">
        <v>41795.2548964544</v>
      </c>
      <c r="F103" s="0" t="n">
        <v>0</v>
      </c>
      <c r="G103" s="0" t="n">
        <v>0.0323739981174591</v>
      </c>
      <c r="H103" s="0" t="n">
        <v>0</v>
      </c>
      <c r="I103" s="0" t="n">
        <v>43525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1400193.01834891</v>
      </c>
      <c r="D104" s="0" t="n">
        <v>1718263.72563207</v>
      </c>
      <c r="E104" s="0" t="n">
        <v>40640.732768725</v>
      </c>
      <c r="F104" s="0" t="n">
        <v>0</v>
      </c>
      <c r="G104" s="0" t="n">
        <v>0.0350562947799386</v>
      </c>
      <c r="H104" s="0" t="n">
        <v>0</v>
      </c>
      <c r="I104" s="0" t="n">
        <v>43517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1424490.11583577</v>
      </c>
      <c r="D105" s="0" t="n">
        <v>1618370.41774124</v>
      </c>
      <c r="E105" s="0" t="n">
        <v>34142.8840113382</v>
      </c>
      <c r="F105" s="0" t="n">
        <v>0</v>
      </c>
      <c r="G105" s="0" t="n">
        <v>0.0351600250127906</v>
      </c>
      <c r="H105" s="0" t="n">
        <v>0</v>
      </c>
      <c r="I105" s="0" t="n">
        <v>43517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4" activeCellId="0" sqref="F2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8799955.1755971</v>
      </c>
      <c r="D2" s="0" t="n">
        <v>26937179.4480455</v>
      </c>
      <c r="E2" s="0" t="n">
        <v>1427392.78129647</v>
      </c>
      <c r="F2" s="0" t="n">
        <v>0</v>
      </c>
      <c r="G2" s="0" t="n">
        <v>0.0581112013586355</v>
      </c>
      <c r="H2" s="0" t="n">
        <v>0</v>
      </c>
      <c r="I2" s="0" t="n">
        <v>37385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9131341.54555399</v>
      </c>
      <c r="D3" s="0" t="n">
        <v>25958909.7497401</v>
      </c>
      <c r="E3" s="0" t="n">
        <v>1022664.05401652</v>
      </c>
      <c r="F3" s="0" t="n">
        <v>0</v>
      </c>
      <c r="G3" s="0" t="n">
        <v>0.0462044997256265</v>
      </c>
      <c r="H3" s="0" t="n">
        <v>0</v>
      </c>
      <c r="I3" s="0" t="n">
        <v>37488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8221468.44667294</v>
      </c>
      <c r="D4" s="0" t="n">
        <v>25059206.8322354</v>
      </c>
      <c r="E4" s="0" t="n">
        <v>1133454.00724599</v>
      </c>
      <c r="F4" s="0" t="n">
        <v>0</v>
      </c>
      <c r="G4" s="0" t="n">
        <v>0.077129326554774</v>
      </c>
      <c r="H4" s="0" t="n">
        <v>0</v>
      </c>
      <c r="I4" s="0" t="n">
        <v>37593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8461662.39853205</v>
      </c>
      <c r="D5" s="0" t="n">
        <v>24355963.4217623</v>
      </c>
      <c r="E5" s="0" t="n">
        <v>976870.292868545</v>
      </c>
      <c r="F5" s="0" t="n">
        <v>0</v>
      </c>
      <c r="G5" s="0" t="n">
        <v>0.0544824170381377</v>
      </c>
      <c r="H5" s="0" t="n">
        <v>0</v>
      </c>
      <c r="I5" s="0" t="n">
        <v>37707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7212292.78360799</v>
      </c>
      <c r="D6" s="0" t="n">
        <v>22200433.3069359</v>
      </c>
      <c r="E6" s="0" t="n">
        <v>990714.226815458</v>
      </c>
      <c r="F6" s="0" t="n">
        <v>0</v>
      </c>
      <c r="G6" s="0" t="n">
        <v>0.077321532708998</v>
      </c>
      <c r="H6" s="0" t="n">
        <v>0</v>
      </c>
      <c r="I6" s="0" t="n">
        <v>37811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7227976.72152512</v>
      </c>
      <c r="D7" s="0" t="n">
        <v>20942335.8595084</v>
      </c>
      <c r="E7" s="0" t="n">
        <v>1032911.19492053</v>
      </c>
      <c r="F7" s="0" t="n">
        <v>0</v>
      </c>
      <c r="G7" s="0" t="n">
        <v>0.0556799888010079</v>
      </c>
      <c r="H7" s="0" t="n">
        <v>0</v>
      </c>
      <c r="I7" s="0" t="n">
        <v>37918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6665010.12273068</v>
      </c>
      <c r="D8" s="0" t="n">
        <v>20552877.8670443</v>
      </c>
      <c r="E8" s="0" t="n">
        <v>896746.482452639</v>
      </c>
      <c r="F8" s="0" t="n">
        <v>0</v>
      </c>
      <c r="G8" s="0" t="n">
        <v>0.0737931741313928</v>
      </c>
      <c r="H8" s="0" t="n">
        <v>0</v>
      </c>
      <c r="I8" s="0" t="n">
        <v>38035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7106184.63878283</v>
      </c>
      <c r="D9" s="0" t="n">
        <v>19638678.703782</v>
      </c>
      <c r="E9" s="0" t="n">
        <v>1269871.96693519</v>
      </c>
      <c r="F9" s="0" t="n">
        <v>0</v>
      </c>
      <c r="G9" s="0" t="n">
        <v>0.0616010006253909</v>
      </c>
      <c r="H9" s="0" t="n">
        <v>0</v>
      </c>
      <c r="I9" s="0" t="n">
        <v>38153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6565367.99184365</v>
      </c>
      <c r="D10" s="0" t="n">
        <v>18890885.7832725</v>
      </c>
      <c r="E10" s="0" t="n">
        <v>1412441.62351308</v>
      </c>
      <c r="F10" s="0" t="n">
        <v>0</v>
      </c>
      <c r="G10" s="0" t="n">
        <v>0.0769283113878398</v>
      </c>
      <c r="H10" s="0" t="n">
        <v>0</v>
      </c>
      <c r="I10" s="0" t="n">
        <v>38248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6880164.31429322</v>
      </c>
      <c r="D11" s="0" t="n">
        <v>18643670.0976252</v>
      </c>
      <c r="E11" s="0" t="n">
        <v>1215640.41452573</v>
      </c>
      <c r="F11" s="0" t="n">
        <v>0</v>
      </c>
      <c r="G11" s="0" t="n">
        <v>0.0531084036238675</v>
      </c>
      <c r="H11" s="0" t="n">
        <v>0</v>
      </c>
      <c r="I11" s="0" t="n">
        <v>38349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6421587.20643426</v>
      </c>
      <c r="D12" s="0" t="n">
        <v>18594134.4801117</v>
      </c>
      <c r="E12" s="0" t="n">
        <v>1112273.30250419</v>
      </c>
      <c r="F12" s="0" t="n">
        <v>0</v>
      </c>
      <c r="G12" s="0" t="n">
        <v>0.0669624712098632</v>
      </c>
      <c r="H12" s="0" t="n">
        <v>0</v>
      </c>
      <c r="I12" s="0" t="n">
        <v>38441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6734925.6530037</v>
      </c>
      <c r="D13" s="0" t="n">
        <v>18539217.6167604</v>
      </c>
      <c r="E13" s="0" t="n">
        <v>1177343.17612904</v>
      </c>
      <c r="F13" s="0" t="n">
        <v>0</v>
      </c>
      <c r="G13" s="0" t="n">
        <v>0.0552033718260631</v>
      </c>
      <c r="H13" s="0" t="n">
        <v>0</v>
      </c>
      <c r="I13" s="0" t="n">
        <v>38538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6020500.70474962</v>
      </c>
      <c r="D14" s="0" t="n">
        <v>17534340.973106</v>
      </c>
      <c r="E14" s="0" t="n">
        <v>1283860.42636656</v>
      </c>
      <c r="F14" s="0" t="n">
        <v>0</v>
      </c>
      <c r="G14" s="0" t="n">
        <v>0.069806503628057</v>
      </c>
      <c r="H14" s="0" t="n">
        <v>0</v>
      </c>
      <c r="I14" s="0" t="n">
        <v>38635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5929868.95767303</v>
      </c>
      <c r="D15" s="0" t="n">
        <v>16779219.6849919</v>
      </c>
      <c r="E15" s="0" t="n">
        <v>1065748.14916754</v>
      </c>
      <c r="F15" s="0" t="n">
        <v>0</v>
      </c>
      <c r="G15" s="0" t="n">
        <v>0.0596724667349028</v>
      </c>
      <c r="H15" s="0" t="n">
        <v>0</v>
      </c>
      <c r="I15" s="0" t="n">
        <v>38755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5384798.73655936</v>
      </c>
      <c r="D16" s="0" t="n">
        <v>15349816.8754141</v>
      </c>
      <c r="E16" s="0" t="n">
        <v>938838.996562027</v>
      </c>
      <c r="F16" s="0" t="n">
        <v>0</v>
      </c>
      <c r="G16" s="0" t="n">
        <v>0.065569885921262</v>
      </c>
      <c r="H16" s="0" t="n">
        <v>0</v>
      </c>
      <c r="I16" s="0" t="n">
        <v>38828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4755668.92268459</v>
      </c>
      <c r="D17" s="0" t="n">
        <v>14297246.2873868</v>
      </c>
      <c r="E17" s="0" t="n">
        <v>826191.150458459</v>
      </c>
      <c r="F17" s="0" t="n">
        <v>0</v>
      </c>
      <c r="G17" s="0" t="n">
        <v>0.0555896805896806</v>
      </c>
      <c r="H17" s="0" t="n">
        <v>0</v>
      </c>
      <c r="I17" s="0" t="n">
        <v>38971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4624999.31472401</v>
      </c>
      <c r="D18" s="0" t="n">
        <v>13710945.2053656</v>
      </c>
      <c r="E18" s="0" t="n">
        <v>1005951.19783518</v>
      </c>
      <c r="F18" s="0" t="n">
        <v>0</v>
      </c>
      <c r="G18" s="0" t="n">
        <v>0.0695995411760737</v>
      </c>
      <c r="H18" s="0" t="n">
        <v>0</v>
      </c>
      <c r="I18" s="0" t="n">
        <v>39049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4574803.33292739</v>
      </c>
      <c r="D19" s="0" t="n">
        <v>13300994.9440181</v>
      </c>
      <c r="E19" s="0" t="n">
        <v>883449.09514829</v>
      </c>
      <c r="F19" s="0" t="n">
        <v>0</v>
      </c>
      <c r="G19" s="0" t="n">
        <v>0.0566721356302981</v>
      </c>
      <c r="H19" s="0" t="n">
        <v>0</v>
      </c>
      <c r="I19" s="0" t="n">
        <v>39164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4582842.48874878</v>
      </c>
      <c r="D20" s="0" t="n">
        <v>12784465.2642195</v>
      </c>
      <c r="E20" s="0" t="n">
        <v>850567.625101255</v>
      </c>
      <c r="F20" s="0" t="n">
        <v>0</v>
      </c>
      <c r="G20" s="0" t="n">
        <v>0.0640116200513444</v>
      </c>
      <c r="H20" s="0" t="n">
        <v>0</v>
      </c>
      <c r="I20" s="0" t="n">
        <v>39249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4384649.20480417</v>
      </c>
      <c r="D21" s="0" t="n">
        <v>11979925.6512927</v>
      </c>
      <c r="E21" s="0" t="n">
        <v>846513.708220384</v>
      </c>
      <c r="F21" s="0" t="n">
        <v>0</v>
      </c>
      <c r="G21" s="0" t="n">
        <v>0.0532884445351289</v>
      </c>
      <c r="H21" s="0" t="n">
        <v>0</v>
      </c>
      <c r="I21" s="0" t="n">
        <v>39366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4939647.89729201</v>
      </c>
      <c r="D22" s="0" t="n">
        <v>12012200.336087</v>
      </c>
      <c r="E22" s="0" t="n">
        <v>1004604.98511811</v>
      </c>
      <c r="F22" s="0" t="n">
        <v>0</v>
      </c>
      <c r="G22" s="0" t="n">
        <v>0.0710625900003349</v>
      </c>
      <c r="H22" s="0" t="n">
        <v>0</v>
      </c>
      <c r="I22" s="0" t="n">
        <v>39414</v>
      </c>
    </row>
    <row r="23" customFormat="false" ht="12.8" hidden="false" customHeight="false" outlineLevel="0" collapsed="false">
      <c r="A23" s="0" t="n">
        <v>70</v>
      </c>
      <c r="B23" s="0" t="n">
        <v>626597.47711</v>
      </c>
      <c r="C23" s="0" t="n">
        <v>4526862.40534482</v>
      </c>
      <c r="D23" s="0" t="n">
        <v>10505412.2557238</v>
      </c>
      <c r="E23" s="0" t="n">
        <v>724943.089443483</v>
      </c>
      <c r="F23" s="0" t="n">
        <v>0.338983625453436</v>
      </c>
      <c r="G23" s="0" t="n">
        <v>0</v>
      </c>
      <c r="H23" s="0" t="n">
        <v>13099</v>
      </c>
      <c r="I23" s="0" t="n">
        <v>39491</v>
      </c>
    </row>
    <row r="24" customFormat="false" ht="12.8" hidden="false" customHeight="false" outlineLevel="0" collapsed="false">
      <c r="A24" s="0" t="n">
        <v>71</v>
      </c>
      <c r="B24" s="0" t="n">
        <v>879737.48814</v>
      </c>
      <c r="C24" s="0" t="n">
        <v>4453599.88701446</v>
      </c>
      <c r="D24" s="0" t="n">
        <v>9858701.26957714</v>
      </c>
      <c r="E24" s="0" t="n">
        <v>700164.457051376</v>
      </c>
      <c r="F24" s="0" t="n">
        <v>0.332867657080551</v>
      </c>
      <c r="G24" s="0" t="n">
        <v>0</v>
      </c>
      <c r="H24" s="0" t="n">
        <v>12875</v>
      </c>
      <c r="I24" s="0" t="n">
        <v>39604</v>
      </c>
    </row>
    <row r="25" customFormat="false" ht="12.8" hidden="false" customHeight="false" outlineLevel="0" collapsed="false">
      <c r="A25" s="0" t="n">
        <v>72</v>
      </c>
      <c r="B25" s="0" t="n">
        <v>269611.91393</v>
      </c>
      <c r="C25" s="0" t="n">
        <v>4366226.61534769</v>
      </c>
      <c r="D25" s="0" t="n">
        <v>9785362.4226116</v>
      </c>
      <c r="E25" s="0" t="n">
        <v>684103.20760807</v>
      </c>
      <c r="F25" s="0" t="n">
        <v>0.324750376145534</v>
      </c>
      <c r="G25" s="0" t="n">
        <v>0</v>
      </c>
      <c r="H25" s="0" t="n">
        <v>12680</v>
      </c>
      <c r="I25" s="0" t="n">
        <v>39637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4395016.15407677</v>
      </c>
      <c r="D26" s="0" t="n">
        <v>9745617.75225136</v>
      </c>
      <c r="E26" s="0" t="n">
        <v>887072.131310112</v>
      </c>
      <c r="F26" s="0" t="n">
        <v>0</v>
      </c>
      <c r="G26" s="0" t="n">
        <v>0.0785133722302789</v>
      </c>
      <c r="H26" s="0" t="n">
        <v>0</v>
      </c>
      <c r="I26" s="0" t="n">
        <v>39709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4365492.1208324</v>
      </c>
      <c r="D27" s="0" t="n">
        <v>10044842.200746</v>
      </c>
      <c r="E27" s="0" t="n">
        <v>710578.039405802</v>
      </c>
      <c r="F27" s="0" t="n">
        <v>0</v>
      </c>
      <c r="G27" s="0" t="n">
        <v>0.0637559002022927</v>
      </c>
      <c r="H27" s="0" t="n">
        <v>0</v>
      </c>
      <c r="I27" s="0" t="n">
        <v>39773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4056507.05866203</v>
      </c>
      <c r="D28" s="0" t="n">
        <v>10117031.7953796</v>
      </c>
      <c r="E28" s="0" t="n">
        <v>598845.099223392</v>
      </c>
      <c r="F28" s="0" t="n">
        <v>0</v>
      </c>
      <c r="G28" s="0" t="n">
        <v>0.0632684255997873</v>
      </c>
      <c r="H28" s="0" t="n">
        <v>0</v>
      </c>
      <c r="I28" s="0" t="n">
        <v>39887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4580158.5044486</v>
      </c>
      <c r="D29" s="0" t="n">
        <v>10280968.4927152</v>
      </c>
      <c r="E29" s="0" t="n">
        <v>745725.519024474</v>
      </c>
      <c r="F29" s="0" t="n">
        <v>0</v>
      </c>
      <c r="G29" s="0" t="n">
        <v>0.0615822198703532</v>
      </c>
      <c r="H29" s="0" t="n">
        <v>0</v>
      </c>
      <c r="I29" s="0" t="n">
        <v>39967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4275873.58345449</v>
      </c>
      <c r="D30" s="0" t="n">
        <v>10202399.0009708</v>
      </c>
      <c r="E30" s="0" t="n">
        <v>862886.448764747</v>
      </c>
      <c r="F30" s="0" t="n">
        <v>0</v>
      </c>
      <c r="G30" s="0" t="n">
        <v>0.066315168980875</v>
      </c>
      <c r="H30" s="0" t="n">
        <v>0</v>
      </c>
      <c r="I30" s="0" t="n">
        <v>39993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4833843.66776552</v>
      </c>
      <c r="D31" s="0" t="n">
        <v>10167098.64528</v>
      </c>
      <c r="E31" s="0" t="n">
        <v>772477.775274341</v>
      </c>
      <c r="F31" s="0" t="n">
        <v>0</v>
      </c>
      <c r="G31" s="0" t="n">
        <v>0.0617587314068541</v>
      </c>
      <c r="H31" s="0" t="n">
        <v>0</v>
      </c>
      <c r="I31" s="0" t="n">
        <v>40078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4529461.28448887</v>
      </c>
      <c r="D32" s="0" t="n">
        <v>10108271.8362136</v>
      </c>
      <c r="E32" s="0" t="n">
        <v>698864.811115659</v>
      </c>
      <c r="F32" s="0" t="n">
        <v>0</v>
      </c>
      <c r="G32" s="0" t="n">
        <v>0.0670280446637237</v>
      </c>
      <c r="H32" s="0" t="n">
        <v>0</v>
      </c>
      <c r="I32" s="0" t="n">
        <v>40210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4870791.03151065</v>
      </c>
      <c r="D33" s="0" t="n">
        <v>10087967.9491329</v>
      </c>
      <c r="E33" s="0" t="n">
        <v>772278.287378005</v>
      </c>
      <c r="F33" s="0" t="n">
        <v>0</v>
      </c>
      <c r="G33" s="0" t="n">
        <v>0.0612636024037681</v>
      </c>
      <c r="H33" s="0" t="n">
        <v>0</v>
      </c>
      <c r="I33" s="0" t="n">
        <v>40268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4583730.44054487</v>
      </c>
      <c r="D34" s="0" t="n">
        <v>9870978.71214612</v>
      </c>
      <c r="E34" s="0" t="n">
        <v>870767.155413187</v>
      </c>
      <c r="F34" s="0" t="n">
        <v>0</v>
      </c>
      <c r="G34" s="0" t="n">
        <v>0.06640448713816</v>
      </c>
      <c r="H34" s="0" t="n">
        <v>0</v>
      </c>
      <c r="I34" s="0" t="n">
        <v>40341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4902802.13981821</v>
      </c>
      <c r="D35" s="0" t="n">
        <v>9693272.71301502</v>
      </c>
      <c r="E35" s="0" t="n">
        <v>741724.659467662</v>
      </c>
      <c r="F35" s="0" t="n">
        <v>0</v>
      </c>
      <c r="G35" s="0" t="n">
        <v>0.0612613193258355</v>
      </c>
      <c r="H35" s="0" t="n">
        <v>0</v>
      </c>
      <c r="I35" s="0" t="n">
        <v>40420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4671715.95821583</v>
      </c>
      <c r="D36" s="0" t="n">
        <v>9318474.98816551</v>
      </c>
      <c r="E36" s="0" t="n">
        <v>693428.484512147</v>
      </c>
      <c r="F36" s="0" t="n">
        <v>0</v>
      </c>
      <c r="G36" s="0" t="n">
        <v>0.0666517629024016</v>
      </c>
      <c r="H36" s="0" t="n">
        <v>0</v>
      </c>
      <c r="I36" s="0" t="n">
        <v>40510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4923357.91569695</v>
      </c>
      <c r="D37" s="0" t="n">
        <v>9255170.31097683</v>
      </c>
      <c r="E37" s="0" t="n">
        <v>724110.420355208</v>
      </c>
      <c r="F37" s="0" t="n">
        <v>0</v>
      </c>
      <c r="G37" s="0" t="n">
        <v>0.0606709949787316</v>
      </c>
      <c r="H37" s="0" t="n">
        <v>0</v>
      </c>
      <c r="I37" s="0" t="n">
        <v>40638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4618593.05443601</v>
      </c>
      <c r="D38" s="0" t="n">
        <v>8947084.31394126</v>
      </c>
      <c r="E38" s="0" t="n">
        <v>838055.535617984</v>
      </c>
      <c r="F38" s="0" t="n">
        <v>0</v>
      </c>
      <c r="G38" s="0" t="n">
        <v>0.0641383687718185</v>
      </c>
      <c r="H38" s="0" t="n">
        <v>0</v>
      </c>
      <c r="I38" s="0" t="n">
        <v>40706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4802423.00941417</v>
      </c>
      <c r="D39" s="0" t="n">
        <v>8660317.18467022</v>
      </c>
      <c r="E39" s="0" t="n">
        <v>706537.0687457</v>
      </c>
      <c r="F39" s="0" t="n">
        <v>0</v>
      </c>
      <c r="G39" s="0" t="n">
        <v>0.0603683709114005</v>
      </c>
      <c r="H39" s="0" t="n">
        <v>0</v>
      </c>
      <c r="I39" s="0" t="n">
        <v>40790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4549592.92870187</v>
      </c>
      <c r="D40" s="0" t="n">
        <v>8388016.93745233</v>
      </c>
      <c r="E40" s="0" t="n">
        <v>655292.802169473</v>
      </c>
      <c r="F40" s="0" t="n">
        <v>0</v>
      </c>
      <c r="G40" s="0" t="n">
        <v>0.0653728615985634</v>
      </c>
      <c r="H40" s="0" t="n">
        <v>0</v>
      </c>
      <c r="I40" s="0" t="n">
        <v>40843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4754774.39741922</v>
      </c>
      <c r="D41" s="0" t="n">
        <v>8378734.47816443</v>
      </c>
      <c r="E41" s="0" t="n">
        <v>679154.752430855</v>
      </c>
      <c r="F41" s="0" t="n">
        <v>0</v>
      </c>
      <c r="G41" s="0" t="n">
        <v>0.0600448048464961</v>
      </c>
      <c r="H41" s="0" t="n">
        <v>0</v>
      </c>
      <c r="I41" s="0" t="n">
        <v>40905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4527900.80219562</v>
      </c>
      <c r="D42" s="0" t="n">
        <v>8415045.10784826</v>
      </c>
      <c r="E42" s="0" t="n">
        <v>788444.448297609</v>
      </c>
      <c r="F42" s="0" t="n">
        <v>0</v>
      </c>
      <c r="G42" s="0" t="n">
        <v>0.0625137160234505</v>
      </c>
      <c r="H42" s="0" t="n">
        <v>0</v>
      </c>
      <c r="I42" s="0" t="n">
        <v>40961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4653535.34915277</v>
      </c>
      <c r="D43" s="0" t="n">
        <v>8206805.64627251</v>
      </c>
      <c r="E43" s="0" t="n">
        <v>609538.832018763</v>
      </c>
      <c r="F43" s="0" t="n">
        <v>0</v>
      </c>
      <c r="G43" s="0" t="n">
        <v>0.0584021865477051</v>
      </c>
      <c r="H43" s="0" t="n">
        <v>0</v>
      </c>
      <c r="I43" s="0" t="n">
        <v>41062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4403979.20227236</v>
      </c>
      <c r="D44" s="0" t="n">
        <v>7905953.30880126</v>
      </c>
      <c r="E44" s="0" t="n">
        <v>611838.978836012</v>
      </c>
      <c r="F44" s="0" t="n">
        <v>0</v>
      </c>
      <c r="G44" s="0" t="n">
        <v>0.0602097509207816</v>
      </c>
      <c r="H44" s="0" t="n">
        <v>0</v>
      </c>
      <c r="I44" s="0" t="n">
        <v>41111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4593299.13546156</v>
      </c>
      <c r="D45" s="0" t="n">
        <v>7971617.62684271</v>
      </c>
      <c r="E45" s="0" t="n">
        <v>599627.90740776</v>
      </c>
      <c r="F45" s="0" t="n">
        <v>0</v>
      </c>
      <c r="G45" s="0" t="n">
        <v>0.0566950766445006</v>
      </c>
      <c r="H45" s="0" t="n">
        <v>0</v>
      </c>
      <c r="I45" s="0" t="n">
        <v>41191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4403056.96747251</v>
      </c>
      <c r="D46" s="0" t="n">
        <v>7862047.91013446</v>
      </c>
      <c r="E46" s="0" t="n">
        <v>707061.533089958</v>
      </c>
      <c r="F46" s="0" t="n">
        <v>0</v>
      </c>
      <c r="G46" s="0" t="n">
        <v>0.0577478344562079</v>
      </c>
      <c r="H46" s="0" t="n">
        <v>0</v>
      </c>
      <c r="I46" s="0" t="n">
        <v>41301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4631545.41563193</v>
      </c>
      <c r="D47" s="0" t="n">
        <v>8003085.14998518</v>
      </c>
      <c r="E47" s="0" t="n">
        <v>575520.059176965</v>
      </c>
      <c r="F47" s="0" t="n">
        <v>0</v>
      </c>
      <c r="G47" s="0" t="n">
        <v>0.0554503399670899</v>
      </c>
      <c r="H47" s="0" t="n">
        <v>0</v>
      </c>
      <c r="I47" s="0" t="n">
        <v>41383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4521036.32820347</v>
      </c>
      <c r="D48" s="0" t="n">
        <v>7746318.43674614</v>
      </c>
      <c r="E48" s="0" t="n">
        <v>546380.95964019</v>
      </c>
      <c r="F48" s="0" t="n">
        <v>0</v>
      </c>
      <c r="G48" s="0" t="n">
        <v>0.0566917943648047</v>
      </c>
      <c r="H48" s="0" t="n">
        <v>0</v>
      </c>
      <c r="I48" s="0" t="n">
        <v>41479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4573565.53700126</v>
      </c>
      <c r="D49" s="0" t="n">
        <v>7585189.38484241</v>
      </c>
      <c r="E49" s="0" t="n">
        <v>567630.565618121</v>
      </c>
      <c r="F49" s="0" t="n">
        <v>0</v>
      </c>
      <c r="G49" s="0" t="n">
        <v>0.0546583083716765</v>
      </c>
      <c r="H49" s="0" t="n">
        <v>0</v>
      </c>
      <c r="I49" s="0" t="n">
        <v>41543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4470141.50147657</v>
      </c>
      <c r="D50" s="0" t="n">
        <v>7396393.29288932</v>
      </c>
      <c r="E50" s="0" t="n">
        <v>679681.82266779</v>
      </c>
      <c r="F50" s="0" t="n">
        <v>0</v>
      </c>
      <c r="G50" s="0" t="n">
        <v>0.0571068331385694</v>
      </c>
      <c r="H50" s="0" t="n">
        <v>0</v>
      </c>
      <c r="I50" s="0" t="n">
        <v>41592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4508424.27385751</v>
      </c>
      <c r="D51" s="0" t="n">
        <v>7213626.75506778</v>
      </c>
      <c r="E51" s="0" t="n">
        <v>521161.711367349</v>
      </c>
      <c r="F51" s="0" t="n">
        <v>0</v>
      </c>
      <c r="G51" s="0" t="n">
        <v>0.0525732236902892</v>
      </c>
      <c r="H51" s="0" t="n">
        <v>0</v>
      </c>
      <c r="I51" s="0" t="n">
        <v>41628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4434012.58637097</v>
      </c>
      <c r="D52" s="0" t="n">
        <v>7023720.12659902</v>
      </c>
      <c r="E52" s="0" t="n">
        <v>513114.329545829</v>
      </c>
      <c r="F52" s="0" t="n">
        <v>0</v>
      </c>
      <c r="G52" s="0" t="n">
        <v>0.053921718640022</v>
      </c>
      <c r="H52" s="0" t="n">
        <v>0</v>
      </c>
      <c r="I52" s="0" t="n">
        <v>41724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4446071.46749166</v>
      </c>
      <c r="D53" s="0" t="n">
        <v>6944918.52623769</v>
      </c>
      <c r="E53" s="0" t="n">
        <v>516966.839397866</v>
      </c>
      <c r="F53" s="0" t="n">
        <v>0</v>
      </c>
      <c r="G53" s="0" t="n">
        <v>0.0514248982215556</v>
      </c>
      <c r="H53" s="0" t="n">
        <v>0</v>
      </c>
      <c r="I53" s="0" t="n">
        <v>41842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4352152.47696579</v>
      </c>
      <c r="D54" s="0" t="n">
        <v>6768161.53534779</v>
      </c>
      <c r="E54" s="0" t="n">
        <v>597560.189201524</v>
      </c>
      <c r="F54" s="0" t="n">
        <v>0</v>
      </c>
      <c r="G54" s="0" t="n">
        <v>0.0520220644256849</v>
      </c>
      <c r="H54" s="0" t="n">
        <v>0</v>
      </c>
      <c r="I54" s="0" t="n">
        <v>41905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4412807.39369206</v>
      </c>
      <c r="D55" s="0" t="n">
        <v>6712661.99237262</v>
      </c>
      <c r="E55" s="0" t="n">
        <v>455318.791787742</v>
      </c>
      <c r="F55" s="0" t="n">
        <v>0</v>
      </c>
      <c r="G55" s="0" t="n">
        <v>0.048623797345025</v>
      </c>
      <c r="H55" s="0" t="n">
        <v>0</v>
      </c>
      <c r="I55" s="0" t="n">
        <v>41988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4319667.02154447</v>
      </c>
      <c r="D56" s="0" t="n">
        <v>6613585.3501271</v>
      </c>
      <c r="E56" s="0" t="n">
        <v>420582.596525136</v>
      </c>
      <c r="F56" s="0" t="n">
        <v>0</v>
      </c>
      <c r="G56" s="0" t="n">
        <v>0.0507020044273282</v>
      </c>
      <c r="H56" s="0" t="n">
        <v>0</v>
      </c>
      <c r="I56" s="0" t="n">
        <v>42044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4239193.40941051</v>
      </c>
      <c r="D57" s="0" t="n">
        <v>6528175.41479665</v>
      </c>
      <c r="E57" s="0" t="n">
        <v>426517.715216286</v>
      </c>
      <c r="F57" s="0" t="n">
        <v>0</v>
      </c>
      <c r="G57" s="0" t="n">
        <v>0.0499924299772899</v>
      </c>
      <c r="H57" s="0" t="n">
        <v>0</v>
      </c>
      <c r="I57" s="0" t="n">
        <v>42101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4141686.84740394</v>
      </c>
      <c r="D58" s="0" t="n">
        <v>6433284.65795981</v>
      </c>
      <c r="E58" s="0" t="n">
        <v>537214.593331239</v>
      </c>
      <c r="F58" s="0" t="n">
        <v>0</v>
      </c>
      <c r="G58" s="0" t="n">
        <v>0.0490912384517843</v>
      </c>
      <c r="H58" s="0" t="n">
        <v>0</v>
      </c>
      <c r="I58" s="0" t="n">
        <v>42131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4156769.06585507</v>
      </c>
      <c r="D59" s="0" t="n">
        <v>6269133.92165025</v>
      </c>
      <c r="E59" s="0" t="n">
        <v>408451.280411159</v>
      </c>
      <c r="F59" s="0" t="n">
        <v>0</v>
      </c>
      <c r="G59" s="0" t="n">
        <v>0.0469622430809163</v>
      </c>
      <c r="H59" s="0" t="n">
        <v>0</v>
      </c>
      <c r="I59" s="0" t="n">
        <v>42191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4075431.85783385</v>
      </c>
      <c r="D60" s="0" t="n">
        <v>6256323.26284982</v>
      </c>
      <c r="E60" s="0" t="n">
        <v>367242.664811201</v>
      </c>
      <c r="F60" s="0" t="n">
        <v>0</v>
      </c>
      <c r="G60" s="0" t="n">
        <v>0.0477206478949425</v>
      </c>
      <c r="H60" s="0" t="n">
        <v>0</v>
      </c>
      <c r="I60" s="0" t="n">
        <v>42274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4070208.64850222</v>
      </c>
      <c r="D61" s="0" t="n">
        <v>6226269.19274013</v>
      </c>
      <c r="E61" s="0" t="n">
        <v>367835.357669721</v>
      </c>
      <c r="F61" s="0" t="n">
        <v>0</v>
      </c>
      <c r="G61" s="0" t="n">
        <v>0.0452456061288869</v>
      </c>
      <c r="H61" s="0" t="n">
        <v>0</v>
      </c>
      <c r="I61" s="0" t="n">
        <v>42349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4006614.09334401</v>
      </c>
      <c r="D62" s="0" t="n">
        <v>6270765.00576113</v>
      </c>
      <c r="E62" s="0" t="n">
        <v>433992.56455284</v>
      </c>
      <c r="F62" s="0" t="n">
        <v>0</v>
      </c>
      <c r="G62" s="0" t="n">
        <v>0.0449835280023959</v>
      </c>
      <c r="H62" s="0" t="n">
        <v>0</v>
      </c>
      <c r="I62" s="0" t="n">
        <v>42400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3917733.08271563</v>
      </c>
      <c r="D63" s="0" t="n">
        <v>5875615.03179771</v>
      </c>
      <c r="E63" s="0" t="n">
        <v>348360.514916402</v>
      </c>
      <c r="F63" s="0" t="n">
        <v>0</v>
      </c>
      <c r="G63" s="0" t="n">
        <v>0.0425754719803728</v>
      </c>
      <c r="H63" s="0" t="n">
        <v>0</v>
      </c>
      <c r="I63" s="0" t="n">
        <v>42429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3806794.43101024</v>
      </c>
      <c r="D64" s="0" t="n">
        <v>5796680.84378184</v>
      </c>
      <c r="E64" s="0" t="n">
        <v>342838.439046038</v>
      </c>
      <c r="F64" s="0" t="n">
        <v>0</v>
      </c>
      <c r="G64" s="0" t="n">
        <v>0.0444338412906689</v>
      </c>
      <c r="H64" s="0" t="n">
        <v>0</v>
      </c>
      <c r="I64" s="0" t="n">
        <v>42506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3824261.50152272</v>
      </c>
      <c r="D65" s="0" t="n">
        <v>5766972.33091801</v>
      </c>
      <c r="E65" s="0" t="n">
        <v>313722.202946719</v>
      </c>
      <c r="F65" s="0" t="n">
        <v>0</v>
      </c>
      <c r="G65" s="0" t="n">
        <v>0.0427332598265638</v>
      </c>
      <c r="H65" s="0" t="n">
        <v>0</v>
      </c>
      <c r="I65" s="0" t="n">
        <v>42586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3731339.54547884</v>
      </c>
      <c r="D66" s="0" t="n">
        <v>5745537.27205348</v>
      </c>
      <c r="E66" s="0" t="n">
        <v>338526.365020362</v>
      </c>
      <c r="F66" s="0" t="n">
        <v>0</v>
      </c>
      <c r="G66" s="0" t="n">
        <v>0.04262713878327</v>
      </c>
      <c r="H66" s="0" t="n">
        <v>0</v>
      </c>
      <c r="I66" s="0" t="n">
        <v>42656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3741756.4367624</v>
      </c>
      <c r="D67" s="0" t="n">
        <v>5609592.05844521</v>
      </c>
      <c r="E67" s="0" t="n">
        <v>262893.241787882</v>
      </c>
      <c r="F67" s="0" t="n">
        <v>0</v>
      </c>
      <c r="G67" s="0" t="n">
        <v>0.0407872049467864</v>
      </c>
      <c r="H67" s="0" t="n">
        <v>0</v>
      </c>
      <c r="I67" s="0" t="n">
        <v>42743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3672071.71439807</v>
      </c>
      <c r="D68" s="0" t="n">
        <v>5505605.39990482</v>
      </c>
      <c r="E68" s="0" t="n">
        <v>245916.618563257</v>
      </c>
      <c r="F68" s="0" t="n">
        <v>0</v>
      </c>
      <c r="G68" s="0" t="n">
        <v>0.0424693260624741</v>
      </c>
      <c r="H68" s="0" t="n">
        <v>0</v>
      </c>
      <c r="I68" s="0" t="n">
        <v>42843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3712288.98163817</v>
      </c>
      <c r="D69" s="0" t="n">
        <v>5314205.63833771</v>
      </c>
      <c r="E69" s="0" t="n">
        <v>259656.227052974</v>
      </c>
      <c r="F69" s="0" t="n">
        <v>0</v>
      </c>
      <c r="G69" s="0" t="n">
        <v>0.0401576670025488</v>
      </c>
      <c r="H69" s="0" t="n">
        <v>0</v>
      </c>
      <c r="I69" s="0" t="n">
        <v>42937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3628471.93163363</v>
      </c>
      <c r="D70" s="0" t="n">
        <v>5299127.71257436</v>
      </c>
      <c r="E70" s="0" t="n">
        <v>266476.566261231</v>
      </c>
      <c r="F70" s="0" t="n">
        <v>0</v>
      </c>
      <c r="G70" s="0" t="n">
        <v>0.0397292264033817</v>
      </c>
      <c r="H70" s="0" t="n">
        <v>0</v>
      </c>
      <c r="I70" s="0" t="n">
        <v>42981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3600803.64292761</v>
      </c>
      <c r="D71" s="0" t="n">
        <v>5187078.83321596</v>
      </c>
      <c r="E71" s="0" t="n">
        <v>173248.685303535</v>
      </c>
      <c r="F71" s="0" t="n">
        <v>0</v>
      </c>
      <c r="G71" s="0" t="n">
        <v>0.0384797257359026</v>
      </c>
      <c r="H71" s="0" t="n">
        <v>0</v>
      </c>
      <c r="I71" s="0" t="n">
        <v>43061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3512471.87092545</v>
      </c>
      <c r="D72" s="0" t="n">
        <v>5177367.44460925</v>
      </c>
      <c r="E72" s="0" t="n">
        <v>160542.609874854</v>
      </c>
      <c r="F72" s="0" t="n">
        <v>0</v>
      </c>
      <c r="G72" s="0" t="n">
        <v>0.0398269162839986</v>
      </c>
      <c r="H72" s="0" t="n">
        <v>0</v>
      </c>
      <c r="I72" s="0" t="n">
        <v>43116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3534905.32534592</v>
      </c>
      <c r="D73" s="0" t="n">
        <v>4956318.92040612</v>
      </c>
      <c r="E73" s="0" t="n">
        <v>164043.693844893</v>
      </c>
      <c r="F73" s="0" t="n">
        <v>0</v>
      </c>
      <c r="G73" s="0" t="n">
        <v>0.0375981877555824</v>
      </c>
      <c r="H73" s="0" t="n">
        <v>0</v>
      </c>
      <c r="I73" s="0" t="n">
        <v>43150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3440188.31967633</v>
      </c>
      <c r="D74" s="0" t="n">
        <v>5034371.38517242</v>
      </c>
      <c r="E74" s="0" t="n">
        <v>191191.184201693</v>
      </c>
      <c r="F74" s="0" t="n">
        <v>0</v>
      </c>
      <c r="G74" s="0" t="n">
        <v>0.0377352949813526</v>
      </c>
      <c r="H74" s="0" t="n">
        <v>0</v>
      </c>
      <c r="I74" s="0" t="n">
        <v>43138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3455081.11610777</v>
      </c>
      <c r="D75" s="0" t="n">
        <v>4865754.24867469</v>
      </c>
      <c r="E75" s="0" t="n">
        <v>144309.420237801</v>
      </c>
      <c r="F75" s="0" t="n">
        <v>0</v>
      </c>
      <c r="G75" s="0" t="n">
        <v>0.0352160249067466</v>
      </c>
      <c r="H75" s="0" t="n">
        <v>0</v>
      </c>
      <c r="I75" s="0" t="n">
        <v>43181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3306122.09307565</v>
      </c>
      <c r="D76" s="0" t="n">
        <v>4772012.08918116</v>
      </c>
      <c r="E76" s="0" t="n">
        <v>117976.142865635</v>
      </c>
      <c r="F76" s="0" t="n">
        <v>0</v>
      </c>
      <c r="G76" s="0" t="n">
        <v>0.0360732600732601</v>
      </c>
      <c r="H76" s="0" t="n">
        <v>0</v>
      </c>
      <c r="I76" s="0" t="n">
        <v>43179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3290900.36599596</v>
      </c>
      <c r="D77" s="0" t="n">
        <v>4694690.93000028</v>
      </c>
      <c r="E77" s="0" t="n">
        <v>113154.586951024</v>
      </c>
      <c r="F77" s="0" t="n">
        <v>0</v>
      </c>
      <c r="G77" s="0" t="n">
        <v>0.0356996547082577</v>
      </c>
      <c r="H77" s="0" t="n">
        <v>0</v>
      </c>
      <c r="I77" s="0" t="n">
        <v>43221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3203069.08998246</v>
      </c>
      <c r="D78" s="0" t="n">
        <v>4658567.05292737</v>
      </c>
      <c r="E78" s="0" t="n">
        <v>134938.624035261</v>
      </c>
      <c r="F78" s="0" t="n">
        <v>0</v>
      </c>
      <c r="G78" s="0" t="n">
        <v>0.035593121197941</v>
      </c>
      <c r="H78" s="0" t="n">
        <v>0</v>
      </c>
      <c r="I78" s="0" t="n">
        <v>43236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3188412.23863036</v>
      </c>
      <c r="D79" s="0" t="n">
        <v>4431959.27479347</v>
      </c>
      <c r="E79" s="0" t="n">
        <v>115808.672609338</v>
      </c>
      <c r="F79" s="0" t="n">
        <v>0</v>
      </c>
      <c r="G79" s="0" t="n">
        <v>0.0329962590600888</v>
      </c>
      <c r="H79" s="0" t="n">
        <v>0</v>
      </c>
      <c r="I79" s="0" t="n">
        <v>43260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3073058.30759565</v>
      </c>
      <c r="D80" s="0" t="n">
        <v>4432529.77244453</v>
      </c>
      <c r="E80" s="0" t="n">
        <v>101039.448719393</v>
      </c>
      <c r="F80" s="0" t="n">
        <v>0</v>
      </c>
      <c r="G80" s="0" t="n">
        <v>0.0329279318692216</v>
      </c>
      <c r="H80" s="0" t="n">
        <v>0</v>
      </c>
      <c r="I80" s="0" t="n">
        <v>43290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3059787.92773685</v>
      </c>
      <c r="D81" s="0" t="n">
        <v>4416632.81664039</v>
      </c>
      <c r="E81" s="0" t="n">
        <v>80342.6197457706</v>
      </c>
      <c r="F81" s="0" t="n">
        <v>0</v>
      </c>
      <c r="G81" s="0" t="n">
        <v>0.032971510054419</v>
      </c>
      <c r="H81" s="0" t="n">
        <v>0</v>
      </c>
      <c r="I81" s="0" t="n">
        <v>43322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2970087.50691843</v>
      </c>
      <c r="D82" s="0" t="n">
        <v>4470221.4160328</v>
      </c>
      <c r="E82" s="0" t="n">
        <v>111714.3265696</v>
      </c>
      <c r="F82" s="0" t="n">
        <v>0</v>
      </c>
      <c r="G82" s="0" t="n">
        <v>0.0323237021103424</v>
      </c>
      <c r="H82" s="0" t="n">
        <v>0</v>
      </c>
      <c r="I82" s="0" t="n">
        <v>43336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2969397.57594371</v>
      </c>
      <c r="D83" s="0" t="n">
        <v>4380910.68351797</v>
      </c>
      <c r="E83" s="0" t="n">
        <v>95096.8360295493</v>
      </c>
      <c r="F83" s="0" t="n">
        <v>0</v>
      </c>
      <c r="G83" s="0" t="n">
        <v>0.0308416100365917</v>
      </c>
      <c r="H83" s="0" t="n">
        <v>0</v>
      </c>
      <c r="I83" s="0" t="n">
        <v>43355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2807133.03224801</v>
      </c>
      <c r="D84" s="0" t="n">
        <v>4403331.24159724</v>
      </c>
      <c r="E84" s="0" t="n">
        <v>100986.611890811</v>
      </c>
      <c r="F84" s="0" t="n">
        <v>0</v>
      </c>
      <c r="G84" s="0" t="n">
        <v>0.0312490941241267</v>
      </c>
      <c r="H84" s="0" t="n">
        <v>0</v>
      </c>
      <c r="I84" s="0" t="n">
        <v>43368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2806945.35138554</v>
      </c>
      <c r="D85" s="0" t="n">
        <v>4194090.72784894</v>
      </c>
      <c r="E85" s="0" t="n">
        <v>77651.8622448511</v>
      </c>
      <c r="F85" s="0" t="n">
        <v>0</v>
      </c>
      <c r="G85" s="0" t="n">
        <v>0.0313928592095365</v>
      </c>
      <c r="H85" s="0" t="n">
        <v>0</v>
      </c>
      <c r="I85" s="0" t="n">
        <v>43368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2717905.92624932</v>
      </c>
      <c r="D86" s="0" t="n">
        <v>4234471.2071413</v>
      </c>
      <c r="E86" s="0" t="n">
        <v>96134.7577393272</v>
      </c>
      <c r="F86" s="0" t="n">
        <v>0</v>
      </c>
      <c r="G86" s="0" t="n">
        <v>0.0301503171431054</v>
      </c>
      <c r="H86" s="0" t="n">
        <v>0</v>
      </c>
      <c r="I86" s="0" t="n">
        <v>43377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2700232.59790494</v>
      </c>
      <c r="D87" s="0" t="n">
        <v>4143556.56373088</v>
      </c>
      <c r="E87" s="0" t="n">
        <v>75262.738627739</v>
      </c>
      <c r="F87" s="0" t="n">
        <v>0</v>
      </c>
      <c r="G87" s="0" t="n">
        <v>0.0299499869908358</v>
      </c>
      <c r="H87" s="0" t="n">
        <v>0</v>
      </c>
      <c r="I87" s="0" t="n">
        <v>43397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2631199.18967647</v>
      </c>
      <c r="D88" s="0" t="n">
        <v>4035465.5554</v>
      </c>
      <c r="E88" s="0" t="n">
        <v>73892.0295949568</v>
      </c>
      <c r="F88" s="0" t="n">
        <v>0</v>
      </c>
      <c r="G88" s="0" t="n">
        <v>0.0304027717626678</v>
      </c>
      <c r="H88" s="0" t="n">
        <v>0</v>
      </c>
      <c r="I88" s="0" t="n">
        <v>43410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2645569.67598515</v>
      </c>
      <c r="D89" s="0" t="n">
        <v>3900407.84468587</v>
      </c>
      <c r="E89" s="0" t="n">
        <v>53002.5257885099</v>
      </c>
      <c r="F89" s="0" t="n">
        <v>0</v>
      </c>
      <c r="G89" s="0" t="n">
        <v>0.0320498040119899</v>
      </c>
      <c r="H89" s="0" t="n">
        <v>0</v>
      </c>
      <c r="I89" s="0" t="n">
        <v>43438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2596942.63595268</v>
      </c>
      <c r="D90" s="0" t="n">
        <v>3807215.90132001</v>
      </c>
      <c r="E90" s="0" t="n">
        <v>77424.782575633</v>
      </c>
      <c r="F90" s="0" t="n">
        <v>0</v>
      </c>
      <c r="G90" s="0" t="n">
        <v>0.0300302899177845</v>
      </c>
      <c r="H90" s="0" t="n">
        <v>0</v>
      </c>
      <c r="I90" s="0" t="n">
        <v>43483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2559993.99518744</v>
      </c>
      <c r="D91" s="0" t="n">
        <v>3580523.39616816</v>
      </c>
      <c r="E91" s="0" t="n">
        <v>44906.6766323352</v>
      </c>
      <c r="F91" s="0" t="n">
        <v>0</v>
      </c>
      <c r="G91" s="0" t="n">
        <v>0.0292788253922557</v>
      </c>
      <c r="H91" s="0" t="n">
        <v>0</v>
      </c>
      <c r="I91" s="0" t="n">
        <v>43502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2478484.76590191</v>
      </c>
      <c r="D92" s="0" t="n">
        <v>3317126.01878837</v>
      </c>
      <c r="E92" s="0" t="n">
        <v>45755.3755005279</v>
      </c>
      <c r="F92" s="0" t="n">
        <v>0</v>
      </c>
      <c r="G92" s="0" t="n">
        <v>0.0282479381591425</v>
      </c>
      <c r="H92" s="0" t="n">
        <v>0</v>
      </c>
      <c r="I92" s="0" t="n">
        <v>43515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2512502.42978098</v>
      </c>
      <c r="D93" s="0" t="n">
        <v>3159369.48056548</v>
      </c>
      <c r="E93" s="0" t="n">
        <v>49293.8045431557</v>
      </c>
      <c r="F93" s="0" t="n">
        <v>0</v>
      </c>
      <c r="G93" s="0" t="n">
        <v>0.0292058756024788</v>
      </c>
      <c r="H93" s="0" t="n">
        <v>0</v>
      </c>
      <c r="I93" s="0" t="n">
        <v>43527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2480857.84874776</v>
      </c>
      <c r="D94" s="0" t="n">
        <v>3117049.96938835</v>
      </c>
      <c r="E94" s="0" t="n">
        <v>54986.8861942763</v>
      </c>
      <c r="F94" s="0" t="n">
        <v>0</v>
      </c>
      <c r="G94" s="0" t="n">
        <v>0.0275974958359658</v>
      </c>
      <c r="H94" s="0" t="n">
        <v>0</v>
      </c>
      <c r="I94" s="0" t="n">
        <v>43523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2481016.55745874</v>
      </c>
      <c r="D95" s="0" t="n">
        <v>3126220.54811523</v>
      </c>
      <c r="E95" s="0" t="n">
        <v>35211.7649659876</v>
      </c>
      <c r="F95" s="0" t="n">
        <v>0</v>
      </c>
      <c r="G95" s="0" t="n">
        <v>0.0283116287074752</v>
      </c>
      <c r="H95" s="0" t="n">
        <v>0</v>
      </c>
      <c r="I95" s="0" t="n">
        <v>43525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2395076.57199911</v>
      </c>
      <c r="D96" s="0" t="n">
        <v>3113065.78496871</v>
      </c>
      <c r="E96" s="0" t="n">
        <v>29999.5694244351</v>
      </c>
      <c r="F96" s="0" t="n">
        <v>0</v>
      </c>
      <c r="G96" s="0" t="n">
        <v>0.0293823133922696</v>
      </c>
      <c r="H96" s="0" t="n">
        <v>0</v>
      </c>
      <c r="I96" s="0" t="n">
        <v>43523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2367419.28206066</v>
      </c>
      <c r="D97" s="0" t="n">
        <v>3001360.4691825</v>
      </c>
      <c r="E97" s="0" t="n">
        <v>29700.6565132908</v>
      </c>
      <c r="F97" s="0" t="n">
        <v>0</v>
      </c>
      <c r="G97" s="0" t="n">
        <v>0.0298055785536872</v>
      </c>
      <c r="H97" s="0" t="n">
        <v>0</v>
      </c>
      <c r="I97" s="0" t="n">
        <v>43510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2289725.87073445</v>
      </c>
      <c r="D98" s="0" t="n">
        <v>3018871.15419705</v>
      </c>
      <c r="E98" s="0" t="n">
        <v>34501.9245131736</v>
      </c>
      <c r="F98" s="0" t="n">
        <v>0</v>
      </c>
      <c r="G98" s="0" t="n">
        <v>0.0272371316699534</v>
      </c>
      <c r="H98" s="0" t="n">
        <v>0</v>
      </c>
      <c r="I98" s="0" t="n">
        <v>43516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2272576.19979585</v>
      </c>
      <c r="D99" s="0" t="n">
        <v>2895172.68450349</v>
      </c>
      <c r="E99" s="0" t="n">
        <v>32168.585872916</v>
      </c>
      <c r="F99" s="0" t="n">
        <v>0</v>
      </c>
      <c r="G99" s="0" t="n">
        <v>0.0258121559567611</v>
      </c>
      <c r="H99" s="0" t="n">
        <v>0</v>
      </c>
      <c r="I99" s="0" t="n">
        <v>43528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2213833.34043729</v>
      </c>
      <c r="D100" s="0" t="n">
        <v>2830016.83673217</v>
      </c>
      <c r="E100" s="0" t="n">
        <v>32153.6374444001</v>
      </c>
      <c r="F100" s="0" t="n">
        <v>0</v>
      </c>
      <c r="G100" s="0" t="n">
        <v>0.0264678259384694</v>
      </c>
      <c r="H100" s="0" t="n">
        <v>0</v>
      </c>
      <c r="I100" s="0" t="n">
        <v>43533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2221800.69010267</v>
      </c>
      <c r="D101" s="0" t="n">
        <v>2663340.23750351</v>
      </c>
      <c r="E101" s="0" t="n">
        <v>33203.6754112998</v>
      </c>
      <c r="F101" s="0" t="n">
        <v>0</v>
      </c>
      <c r="G101" s="0" t="n">
        <v>0.0265363525300452</v>
      </c>
      <c r="H101" s="0" t="n">
        <v>0</v>
      </c>
      <c r="I101" s="0" t="n">
        <v>43551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2102762.46818429</v>
      </c>
      <c r="D102" s="0" t="n">
        <v>2487741.55808926</v>
      </c>
      <c r="E102" s="0" t="n">
        <v>33073.7681476838</v>
      </c>
      <c r="F102" s="0" t="n">
        <v>0</v>
      </c>
      <c r="G102" s="0" t="n">
        <v>0.0260891806633132</v>
      </c>
      <c r="H102" s="0" t="n">
        <v>0</v>
      </c>
      <c r="I102" s="0" t="n">
        <v>43540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2105863.96768595</v>
      </c>
      <c r="D103" s="0" t="n">
        <v>2415209.20593666</v>
      </c>
      <c r="E103" s="0" t="n">
        <v>29582.2215165518</v>
      </c>
      <c r="F103" s="0" t="n">
        <v>0</v>
      </c>
      <c r="G103" s="0" t="n">
        <v>0.0257886972310486</v>
      </c>
      <c r="H103" s="0" t="n">
        <v>0</v>
      </c>
      <c r="I103" s="0" t="n">
        <v>43509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2060973.92454022</v>
      </c>
      <c r="D104" s="0" t="n">
        <v>2344600.53705411</v>
      </c>
      <c r="E104" s="0" t="n">
        <v>27703.3943734264</v>
      </c>
      <c r="F104" s="0" t="n">
        <v>0</v>
      </c>
      <c r="G104" s="0" t="n">
        <v>0.0256497463367627</v>
      </c>
      <c r="H104" s="0" t="n">
        <v>0</v>
      </c>
      <c r="I104" s="0" t="n">
        <v>43510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2057678.32415788</v>
      </c>
      <c r="D105" s="0" t="n">
        <v>2231191.65427314</v>
      </c>
      <c r="E105" s="0" t="n">
        <v>25691.031368312</v>
      </c>
      <c r="F105" s="0" t="n">
        <v>0</v>
      </c>
      <c r="G105" s="0" t="n">
        <v>0.0275587212753328</v>
      </c>
      <c r="H105" s="0" t="n">
        <v>0</v>
      </c>
      <c r="I105" s="0" t="n">
        <v>43508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J1" colorId="64" zoomScale="75" zoomScaleNormal="75" zoomScalePageLayoutView="100" workbookViewId="0">
      <selection pane="topLeft" activeCell="O38" activeCellId="0" sqref="O38"/>
    </sheetView>
  </sheetViews>
  <sheetFormatPr defaultColWidth="11.9765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107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6" t="s">
        <v>18</v>
      </c>
      <c r="B17" s="79" t="n">
        <v>113.471316086198</v>
      </c>
      <c r="C17" s="28" t="n">
        <f aca="false">(B17/B16)^(1/3)-1</f>
        <v>-0.0569887659692675</v>
      </c>
      <c r="D17" s="79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126</v>
      </c>
      <c r="C18" s="30" t="n">
        <f aca="false">(B18/B17)^(1/3)-1</f>
        <v>0.0355271367087948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H18" s="32" t="n">
        <f aca="false">(F18*100/D18)/(F16*100/D16)-1</f>
        <v>-0.0404108916658463</v>
      </c>
      <c r="I18" s="29" t="s">
        <v>36</v>
      </c>
      <c r="J18" s="13" t="n">
        <f aca="false">B18*100/$B$16</f>
        <v>93.1183029641118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131.919709099467</v>
      </c>
      <c r="C19" s="28" t="n">
        <f aca="false">(B19/B18)^(1/3)-1</f>
        <v>0.0154215590580251</v>
      </c>
      <c r="D19" s="27" t="n">
        <v>122.366557356157</v>
      </c>
      <c r="E19" s="28" t="n">
        <f aca="false">(D19/D18)^(1/3)-1</f>
        <v>0.0306582436482596</v>
      </c>
      <c r="F19" s="27" t="n">
        <v>65766.4525482237</v>
      </c>
      <c r="G19" s="28" t="n">
        <f aca="false">(F19/F18)^(1/3)-1</f>
        <v>0.0203472252097197</v>
      </c>
      <c r="I19" s="27" t="s">
        <v>37</v>
      </c>
      <c r="J19" s="13" t="n">
        <f aca="false">B19*100/$B$16</f>
        <v>97.4931701496957</v>
      </c>
      <c r="K19" s="13" t="n">
        <f aca="false">D19*100/$D$16</f>
        <v>124.197861713944</v>
      </c>
      <c r="L19" s="13" t="n">
        <f aca="false">100*F19*100/D19/($F$16*100/$D$16)</f>
        <v>93.1076208496943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-0.00168902109572699</v>
      </c>
      <c r="D20" s="29" t="n">
        <v>131.238132764478</v>
      </c>
      <c r="E20" s="30" t="n">
        <f aca="false">(D20/D19)^(1/3)-1</f>
        <v>0.0236050824969538</v>
      </c>
      <c r="F20" s="29" t="n">
        <v>70979.8195408115</v>
      </c>
      <c r="G20" s="30" t="n">
        <f aca="false">(F20/F19)^(1/3)-1</f>
        <v>0.025754642956278</v>
      </c>
      <c r="I20" s="29" t="s">
        <v>38</v>
      </c>
      <c r="J20" s="13" t="n">
        <f aca="false">B20*100/$B$16</f>
        <v>96.9999999999998</v>
      </c>
      <c r="K20" s="13" t="n">
        <f aca="false">D20*100/$D$16</f>
        <v>133.202206688204</v>
      </c>
      <c r="L20" s="13" t="n">
        <f aca="false">100*F20*100/D20/($F$16*100/$D$16)</f>
        <v>93.6954287382331</v>
      </c>
    </row>
    <row r="21" customFormat="false" ht="12.8" hidden="false" customHeight="false" outlineLevel="0" collapsed="false">
      <c r="A21" s="27" t="s">
        <v>18</v>
      </c>
      <c r="B21" s="27" t="n">
        <v>133.896152981714</v>
      </c>
      <c r="C21" s="28" t="n">
        <f aca="false">(B21/B20)^(1/3)-1</f>
        <v>0.00666960874676725</v>
      </c>
      <c r="D21" s="27" t="n">
        <v>140.1097081728</v>
      </c>
      <c r="E21" s="28" t="n">
        <f aca="false">(D21/D20)^(1/3)-1</f>
        <v>0.0220435346665917</v>
      </c>
      <c r="F21" s="27" t="n">
        <v>76347.7461001491</v>
      </c>
      <c r="G21" s="28" t="n">
        <f aca="false">(F21/F20)^(1/3)-1</f>
        <v>0.0245986435032561</v>
      </c>
      <c r="I21" s="27" t="s">
        <v>39</v>
      </c>
      <c r="J21" s="13" t="n">
        <f aca="false">B21*100/$B$16</f>
        <v>98.9538296752405</v>
      </c>
      <c r="K21" s="13" t="n">
        <f aca="false">D21*100/$D$16</f>
        <v>142.206551662466</v>
      </c>
      <c r="L21" s="13" t="n">
        <f aca="false">100*F21*100/D21/($F$16*100/$D$16)</f>
        <v>94.3999027070492</v>
      </c>
    </row>
    <row r="22" customFormat="false" ht="12.8" hidden="false" customHeight="false" outlineLevel="0" collapsed="false">
      <c r="A22" s="29" t="s">
        <v>20</v>
      </c>
      <c r="B22" s="29" t="n">
        <v>134.82</v>
      </c>
      <c r="C22" s="30" t="n">
        <f aca="false">(B22/B21)^(1/3)-1</f>
        <v>0.00229463989007916</v>
      </c>
      <c r="D22" s="29" t="n">
        <v>148.981283581121</v>
      </c>
      <c r="E22" s="30" t="n">
        <f aca="false">(D22/D21)^(1/3)-1</f>
        <v>0.0206758231989912</v>
      </c>
      <c r="F22" s="29" t="n">
        <v>81792.3804033158</v>
      </c>
      <c r="G22" s="30" t="n">
        <f aca="false">(F22/F21)^(1/3)-1</f>
        <v>0.0232275127569899</v>
      </c>
      <c r="I22" s="29" t="s">
        <v>40</v>
      </c>
      <c r="J22" s="13" t="n">
        <f aca="false">B22*100/$B$16</f>
        <v>99.6365841715996</v>
      </c>
      <c r="K22" s="13" t="n">
        <f aca="false">D22*100/$D$16</f>
        <v>151.210896636726</v>
      </c>
      <c r="L22" s="13" t="n">
        <f aca="false">100*F22*100/D22/($F$16*100/$D$16)</f>
        <v>95.1096734505266</v>
      </c>
    </row>
    <row r="23" customFormat="false" ht="12.8" hidden="false" customHeight="false" outlineLevel="0" collapsed="false">
      <c r="A23" s="27" t="s">
        <v>24</v>
      </c>
      <c r="B23" s="27" t="n">
        <v>135.616282393326</v>
      </c>
      <c r="C23" s="28" t="n">
        <f aca="false">(B23/B22)^(1/3)-1</f>
        <v>0.00196489104655995</v>
      </c>
      <c r="D23" s="27" t="n">
        <v>157.852858989442</v>
      </c>
      <c r="E23" s="28" t="n">
        <f aca="false">(D23/D22)^(1/3)-1</f>
        <v>0.0194679573813021</v>
      </c>
      <c r="F23" s="27" t="n">
        <v>87303.5581769179</v>
      </c>
      <c r="G23" s="28" t="n">
        <f aca="false">(F23/F22)^(1/3)-1</f>
        <v>0.0219736513211166</v>
      </c>
      <c r="I23" s="27" t="s">
        <v>41</v>
      </c>
      <c r="J23" s="13" t="n">
        <f aca="false">B23*100/$B$16</f>
        <v>100.225064053716</v>
      </c>
      <c r="K23" s="13" t="n">
        <f aca="false">D23*100/$D$16</f>
        <v>160.215241610987</v>
      </c>
      <c r="L23" s="13" t="n">
        <f aca="false">100*F23*100/D23/($F$16*100/$D$16)</f>
        <v>95.8126929626364</v>
      </c>
    </row>
    <row r="24" customFormat="false" ht="12.8" hidden="false" customHeight="false" outlineLevel="0" collapsed="false">
      <c r="A24" s="29" t="s">
        <v>42</v>
      </c>
      <c r="B24" s="29" t="n">
        <v>136.502487646267</v>
      </c>
      <c r="C24" s="30" t="n">
        <f aca="false">(B24/B23)^(1/3)-1</f>
        <v>0.00217348995533384</v>
      </c>
      <c r="D24" s="29" t="n">
        <v>167.324030528809</v>
      </c>
      <c r="E24" s="30" t="n">
        <f aca="false">(D24/D23)^(1/3)-1</f>
        <v>0.0196128224222172</v>
      </c>
      <c r="F24" s="29" t="n">
        <v>92625.0842508107</v>
      </c>
      <c r="G24" s="30" t="n">
        <f aca="false">(F24/F23)^(1/3)-1</f>
        <v>0.019918706268943</v>
      </c>
      <c r="I24" s="29" t="s">
        <v>42</v>
      </c>
      <c r="J24" s="13" t="n">
        <f aca="false">B24*100/$B$16</f>
        <v>100.88</v>
      </c>
      <c r="K24" s="13" t="n">
        <f aca="false">D24*100/$D$16</f>
        <v>169.828156107646</v>
      </c>
      <c r="L24" s="13" t="n">
        <f aca="false">100*F24*100/D24/($F$16*100/$D$16)</f>
        <v>95.8989502583165</v>
      </c>
    </row>
    <row r="25" customFormat="false" ht="12.8" hidden="false" customHeight="false" outlineLevel="0" collapsed="false">
      <c r="A25" s="27" t="s">
        <v>18</v>
      </c>
      <c r="B25" s="27" t="n">
        <v>139.251999100982</v>
      </c>
      <c r="C25" s="28" t="n">
        <f aca="false">(B25/B24)^(1/3)-1</f>
        <v>0.00666960874676481</v>
      </c>
      <c r="D25" s="27" t="n">
        <v>176.795202068175</v>
      </c>
      <c r="E25" s="28" t="n">
        <f aca="false">(D25/D24)^(1/3)-1</f>
        <v>0.0185227152235468</v>
      </c>
      <c r="F25" s="27" t="n">
        <v>97984.5226839578</v>
      </c>
      <c r="G25" s="28" t="n">
        <f aca="false">(F25/F24)^(1/3)-1</f>
        <v>0.018926729222607</v>
      </c>
      <c r="I25" s="27" t="s">
        <v>43</v>
      </c>
      <c r="J25" s="13" t="n">
        <f aca="false">B25*100/$B$16</f>
        <v>102.91198286225</v>
      </c>
      <c r="K25" s="13" t="n">
        <f aca="false">D25*100/$D$16</f>
        <v>179.441070604305</v>
      </c>
      <c r="L25" s="13" t="n">
        <f aca="false">100*F25*100/D25/($F$16*100/$D$16)</f>
        <v>96.0131152794127</v>
      </c>
    </row>
    <row r="26" customFormat="false" ht="12.8" hidden="false" customHeight="false" outlineLevel="0" collapsed="false">
      <c r="A26" s="29" t="s">
        <v>20</v>
      </c>
      <c r="B26" s="29" t="n">
        <v>141.561</v>
      </c>
      <c r="C26" s="30" t="n">
        <f aca="false">(B26/B25)^(1/3)-1</f>
        <v>0.00549688094307466</v>
      </c>
      <c r="D26" s="29" t="n">
        <v>186.266373607542</v>
      </c>
      <c r="E26" s="30" t="n">
        <f aca="false">(D26/D25)^(1/3)-1</f>
        <v>0.0175474295502855</v>
      </c>
      <c r="F26" s="29" t="n">
        <v>103357.623533057</v>
      </c>
      <c r="G26" s="30" t="n">
        <f aca="false">(F26/F25)^(1/3)-1</f>
        <v>0.0179544485221039</v>
      </c>
      <c r="I26" s="29" t="s">
        <v>44</v>
      </c>
      <c r="J26" s="13" t="n">
        <f aca="false">B26*100/$B$16</f>
        <v>104.61841338018</v>
      </c>
      <c r="K26" s="13" t="n">
        <f aca="false">D26*100/$D$16</f>
        <v>189.053985100965</v>
      </c>
      <c r="L26" s="13" t="n">
        <f aca="false">100*F26*100/D26/($F$16*100/$D$16)</f>
        <v>96.1283771101877</v>
      </c>
    </row>
    <row r="27" customFormat="false" ht="12.8" hidden="false" customHeight="false" outlineLevel="0" collapsed="false">
      <c r="A27" s="27" t="s">
        <v>24</v>
      </c>
      <c r="B27" s="27" t="n">
        <v>142.906242653115</v>
      </c>
      <c r="C27" s="28" t="n">
        <f aca="false">(B27/B26)^(1/3)-1</f>
        <v>0.00315765821706093</v>
      </c>
      <c r="D27" s="27" t="n">
        <v>195.737545146908</v>
      </c>
      <c r="E27" s="28" t="n">
        <f aca="false">(D27/D26)^(1/3)-1</f>
        <v>0.0166697286292219</v>
      </c>
      <c r="F27" s="27" t="n">
        <v>108774.741583316</v>
      </c>
      <c r="G27" s="28" t="n">
        <f aca="false">(F27/F26)^(1/3)-1</f>
        <v>0.0171738384850968</v>
      </c>
      <c r="I27" s="27" t="s">
        <v>45</v>
      </c>
      <c r="J27" s="13" t="n">
        <f aca="false">B27*100/$B$16</f>
        <v>105.612593641553</v>
      </c>
      <c r="K27" s="13" t="n">
        <f aca="false">D27*100/$D$16</f>
        <v>198.666899597623</v>
      </c>
      <c r="L27" s="13" t="n">
        <f aca="false">100*F27*100/D27/($F$16*100/$D$16)</f>
        <v>96.271442138635</v>
      </c>
    </row>
    <row r="28" customFormat="false" ht="12.8" hidden="false" customHeight="false" outlineLevel="0" collapsed="false">
      <c r="A28" s="29" t="s">
        <v>46</v>
      </c>
      <c r="B28" s="29" t="n">
        <v>143.32761202858</v>
      </c>
      <c r="C28" s="30" t="n">
        <f aca="false">(B28/B27)^(1/3)-1</f>
        <v>0.000981892973369369</v>
      </c>
      <c r="D28" s="29" t="n">
        <v>205.524422404254</v>
      </c>
      <c r="E28" s="30" t="n">
        <f aca="false">(D28/D27)^(1/3)-1</f>
        <v>0.0163963568148544</v>
      </c>
      <c r="F28" s="29" t="n">
        <v>114453.493757728</v>
      </c>
      <c r="G28" s="30" t="n">
        <f aca="false">(F28/F27)^(1/3)-1</f>
        <v>0.0171078308790071</v>
      </c>
      <c r="I28" s="29" t="s">
        <v>46</v>
      </c>
      <c r="J28" s="13" t="n">
        <f aca="false">B28*100/$B$16</f>
        <v>105.924</v>
      </c>
      <c r="K28" s="13" t="n">
        <f aca="false">D28*100/$D$16</f>
        <v>208.600244577505</v>
      </c>
      <c r="L28" s="13" t="n">
        <f aca="false">100*F28*100/D28/($F$16*100/$D$16)</f>
        <v>96.473752755779</v>
      </c>
    </row>
    <row r="29" customFormat="false" ht="12.8" hidden="false" customHeight="false" outlineLevel="0" collapsed="false">
      <c r="A29" s="27" t="s">
        <v>18</v>
      </c>
      <c r="B29" s="27" t="n">
        <v>144.822079065022</v>
      </c>
      <c r="C29" s="28" t="n">
        <f aca="false">(B29/B28)^(1/3)-1</f>
        <v>0.00346363286655671</v>
      </c>
      <c r="D29" s="27" t="n">
        <v>215.311299661599</v>
      </c>
      <c r="E29" s="28" t="n">
        <f aca="false">(D29/D28)^(1/3)-1</f>
        <v>0.0156275241789423</v>
      </c>
      <c r="F29" s="27" t="n">
        <v>120245.710000424</v>
      </c>
      <c r="G29" s="28" t="n">
        <f aca="false">(F29/F28)^(1/3)-1</f>
        <v>0.0165923694813592</v>
      </c>
      <c r="I29" s="27" t="s">
        <v>47</v>
      </c>
      <c r="J29" s="13" t="n">
        <f aca="false">B29*100/$B$16</f>
        <v>107.02846217674</v>
      </c>
      <c r="K29" s="13" t="n">
        <f aca="false">D29*100/$D$16</f>
        <v>218.533589557386</v>
      </c>
      <c r="L29" s="13" t="n">
        <f aca="false">100*F29*100/D29/($F$16*100/$D$16)</f>
        <v>96.7489639951192</v>
      </c>
    </row>
    <row r="30" customFormat="false" ht="12.8" hidden="false" customHeight="false" outlineLevel="0" collapsed="false">
      <c r="A30" s="29" t="s">
        <v>20</v>
      </c>
      <c r="B30" s="29" t="n">
        <v>145.80783</v>
      </c>
      <c r="C30" s="30" t="n">
        <f aca="false">(B30/B29)^(1/3)-1</f>
        <v>0.00226374968018206</v>
      </c>
      <c r="D30" s="29" t="n">
        <v>225.098176918945</v>
      </c>
      <c r="E30" s="30" t="n">
        <f aca="false">(D30/D29)^(1/3)-1</f>
        <v>0.0149275739061083</v>
      </c>
      <c r="F30" s="29" t="n">
        <v>126088.93562361</v>
      </c>
      <c r="G30" s="30" t="n">
        <f aca="false">(F30/F29)^(1/3)-1</f>
        <v>0.0159425014800134</v>
      </c>
      <c r="I30" s="29" t="s">
        <v>48</v>
      </c>
      <c r="J30" s="13" t="n">
        <f aca="false">B30*100/$B$16</f>
        <v>107.756965781585</v>
      </c>
      <c r="K30" s="13" t="n">
        <f aca="false">D30*100/$D$16</f>
        <v>228.466934537268</v>
      </c>
      <c r="L30" s="13" t="n">
        <f aca="false">100*F30*100/D30/($F$16*100/$D$16)</f>
        <v>97.0395012307451</v>
      </c>
    </row>
    <row r="31" customFormat="false" ht="12.8" hidden="false" customHeight="false" outlineLevel="0" collapsed="false">
      <c r="A31" s="27" t="s">
        <v>24</v>
      </c>
      <c r="B31" s="27" t="n">
        <v>145.871968835775</v>
      </c>
      <c r="C31" s="28" t="n">
        <f aca="false">(B31/B30)^(1/3)-1</f>
        <v>0.000146607200904647</v>
      </c>
      <c r="D31" s="27" t="n">
        <v>234.88505417629</v>
      </c>
      <c r="E31" s="28" t="n">
        <f aca="false">(D31/D30)^(1/3)-1</f>
        <v>0.0142876446230162</v>
      </c>
      <c r="F31" s="27" t="n">
        <v>131974.965062094</v>
      </c>
      <c r="G31" s="28" t="n">
        <f aca="false">(F31/F30)^(1/3)-1</f>
        <v>0.0153244838336519</v>
      </c>
      <c r="I31" s="27" t="s">
        <v>49</v>
      </c>
      <c r="J31" s="13" t="n">
        <f aca="false">B31*100/$B$16</f>
        <v>107.804366571597</v>
      </c>
      <c r="K31" s="13" t="n">
        <f aca="false">D31*100/$D$16</f>
        <v>238.400279517149</v>
      </c>
      <c r="L31" s="13" t="n">
        <f aca="false">100*F31*100/D31/($F$16*100/$D$16)</f>
        <v>97.3373967444457</v>
      </c>
    </row>
    <row r="32" customFormat="false" ht="12.8" hidden="false" customHeight="false" outlineLevel="0" collapsed="false">
      <c r="A32" s="29" t="s">
        <v>50</v>
      </c>
      <c r="B32" s="29" t="n">
        <v>147.627440389438</v>
      </c>
      <c r="C32" s="30" t="n">
        <f aca="false">(B32/B31)^(1/3)-1</f>
        <v>0.00399545870892504</v>
      </c>
      <c r="D32" s="29" t="n">
        <v>244.599288248563</v>
      </c>
      <c r="E32" s="30" t="n">
        <f aca="false">(D32/D31)^(1/3)-1</f>
        <v>0.0136000000000003</v>
      </c>
      <c r="F32" s="29" t="n">
        <v>137636.601721861</v>
      </c>
      <c r="G32" s="30" t="n">
        <f aca="false">(F32/F31)^(1/3)-1</f>
        <v>0.0141000291138165</v>
      </c>
      <c r="I32" s="29" t="s">
        <v>50</v>
      </c>
      <c r="J32" s="13" t="n">
        <f aca="false">B32*100/$B$16</f>
        <v>109.10172</v>
      </c>
      <c r="K32" s="13" t="n">
        <f aca="false">D32*100/$D$16</f>
        <v>248.25989415396</v>
      </c>
      <c r="L32" s="13" t="n">
        <f aca="false">100*F32*100/D32/($F$16*100/$D$16)</f>
        <v>97.4815232642426</v>
      </c>
    </row>
    <row r="33" customFormat="false" ht="12.8" hidden="false" customHeight="false" outlineLevel="0" collapsed="false">
      <c r="A33" s="27" t="s">
        <v>18</v>
      </c>
      <c r="B33" s="27" t="n">
        <v>149.166741436972</v>
      </c>
      <c r="C33" s="28" t="n">
        <f aca="false">(B33/B32)^(1/3)-1</f>
        <v>0.00346363286655404</v>
      </c>
      <c r="D33" s="27" t="n">
        <v>254.715277740915</v>
      </c>
      <c r="E33" s="28" t="n">
        <f aca="false">(D33/D32)^(1/3)-1</f>
        <v>0.0136000000000001</v>
      </c>
      <c r="F33" s="27" t="n">
        <v>143457.927794943</v>
      </c>
      <c r="G33" s="28" t="n">
        <f aca="false">(F33/F32)^(1/3)-1</f>
        <v>0.013904080000001</v>
      </c>
      <c r="I33" s="27" t="s">
        <v>51</v>
      </c>
      <c r="J33" s="13" t="n">
        <f aca="false">B33*100/$B$16</f>
        <v>110.239316042042</v>
      </c>
      <c r="K33" s="13" t="n">
        <f aca="false">D33*100/$D$16</f>
        <v>258.527276772351</v>
      </c>
      <c r="L33" s="13" t="n">
        <f aca="false">100*F33*100/D33/($F$16*100/$D$16)</f>
        <v>97.569282957824</v>
      </c>
    </row>
    <row r="34" customFormat="false" ht="12.8" hidden="false" customHeight="false" outlineLevel="0" collapsed="false">
      <c r="A34" s="29" t="s">
        <v>20</v>
      </c>
      <c r="B34" s="29" t="n">
        <v>150.1820649</v>
      </c>
      <c r="C34" s="30" t="n">
        <f aca="false">(B34/B33)^(1/3)-1</f>
        <v>0.00226374968018361</v>
      </c>
      <c r="D34" s="29" t="n">
        <v>265.249638211131</v>
      </c>
      <c r="E34" s="30" t="n">
        <f aca="false">(D34/D33)^(1/3)-1</f>
        <v>0.0136000000000001</v>
      </c>
      <c r="F34" s="29" t="n">
        <v>149525.466262294</v>
      </c>
      <c r="G34" s="30" t="n">
        <f aca="false">(F34/F33)^(1/3)-1</f>
        <v>0.0139040799999983</v>
      </c>
      <c r="I34" s="29" t="s">
        <v>52</v>
      </c>
      <c r="J34" s="13" t="n">
        <f aca="false">B34*100/$B$16</f>
        <v>110.989674755033</v>
      </c>
      <c r="K34" s="13" t="n">
        <f aca="false">D34*100/$D$16</f>
        <v>269.219291593988</v>
      </c>
      <c r="L34" s="13" t="n">
        <f aca="false">100*F34*100/D34/($F$16*100/$D$16)</f>
        <v>97.6571216588262</v>
      </c>
    </row>
    <row r="35" customFormat="false" ht="12.8" hidden="false" customHeight="false" outlineLevel="0" collapsed="false">
      <c r="A35" s="27" t="s">
        <v>24</v>
      </c>
      <c r="B35" s="27" t="n">
        <v>150.248127900848</v>
      </c>
      <c r="C35" s="28" t="n">
        <f aca="false">(B35/B34)^(1/3)-1</f>
        <v>0.000146607200903981</v>
      </c>
      <c r="D35" s="27" t="n">
        <v>276.21967239319</v>
      </c>
      <c r="E35" s="28" t="n">
        <f aca="false">(D35/D34)^(1/3)-1</f>
        <v>0.0136000000000005</v>
      </c>
      <c r="F35" s="27" t="n">
        <v>155851.671738877</v>
      </c>
      <c r="G35" s="28" t="n">
        <f aca="false">(F35/F34)^(1/3)-1</f>
        <v>0.0139085061834838</v>
      </c>
      <c r="I35" s="27" t="s">
        <v>53</v>
      </c>
      <c r="J35" s="13" t="n">
        <f aca="false">B35*100/$B$16</f>
        <v>111.038497568744</v>
      </c>
      <c r="K35" s="13" t="n">
        <f aca="false">D35*100/$D$16</f>
        <v>280.353500300825</v>
      </c>
      <c r="L35" s="13" t="n">
        <f aca="false">100*F35*100/D35/($F$16*100/$D$16)</f>
        <v>97.7463195576022</v>
      </c>
    </row>
    <row r="36" customFormat="false" ht="12.8" hidden="false" customHeight="false" outlineLevel="0" collapsed="false">
      <c r="A36" s="29" t="s">
        <v>54</v>
      </c>
      <c r="B36" s="29" t="n">
        <v>151.318126399173</v>
      </c>
      <c r="C36" s="30" t="n">
        <f aca="false">(B36/B35)^(1/3)-1</f>
        <v>0.00236823469215164</v>
      </c>
      <c r="D36" s="29" t="n">
        <v>286.707927570916</v>
      </c>
      <c r="E36" s="30" t="n">
        <f aca="false">(D36/D35)^(1/3)-1</f>
        <v>0.0124999999999993</v>
      </c>
      <c r="F36" s="29" t="n">
        <v>162255.26317608</v>
      </c>
      <c r="G36" s="30" t="n">
        <f aca="false">(F36/F35)^(1/3)-1</f>
        <v>0.0135124999999996</v>
      </c>
      <c r="I36" s="29" t="s">
        <v>54</v>
      </c>
      <c r="J36" s="13" t="n">
        <f aca="false">B36*100/$B$16</f>
        <v>111.829263</v>
      </c>
      <c r="K36" s="13" t="n">
        <f aca="false">D36*100/$D$16</f>
        <v>290.998719830801</v>
      </c>
      <c r="L36" s="13" t="n">
        <f aca="false">100*F36*100/D36/($F$16*100/$D$16)</f>
        <v>98.03985185298</v>
      </c>
    </row>
    <row r="37" customFormat="false" ht="12.8" hidden="false" customHeight="false" outlineLevel="0" collapsed="false">
      <c r="A37" s="27" t="s">
        <v>18</v>
      </c>
      <c r="B37" s="27" t="n">
        <v>152.150076265712</v>
      </c>
      <c r="C37" s="28" t="n">
        <f aca="false">(B37/B36)^(1/3)-1</f>
        <v>0.00182932438315508</v>
      </c>
      <c r="D37" s="27" t="n">
        <v>297.594429172295</v>
      </c>
      <c r="E37" s="28" t="n">
        <f aca="false">(D37/D36)^(1/3)-1</f>
        <v>0.0124999999999997</v>
      </c>
      <c r="F37" s="27" t="n">
        <v>168913.525989945</v>
      </c>
      <c r="G37" s="28" t="n">
        <f aca="false">(F37/F36)^(1/3)-1</f>
        <v>0.0134956247190241</v>
      </c>
      <c r="I37" s="27" t="s">
        <v>108</v>
      </c>
      <c r="J37" s="13" t="n">
        <f aca="false">B37*100/$B$16</f>
        <v>112.444102362883</v>
      </c>
      <c r="K37" s="13" t="n">
        <f aca="false">D37*100/$D$16</f>
        <v>302.048145831251</v>
      </c>
      <c r="L37" s="13" t="n">
        <f aca="false">100*F37*100/D37/($F$16*100/$D$16)</f>
        <v>98.3293538246549</v>
      </c>
    </row>
    <row r="38" customFormat="false" ht="12.8" hidden="false" customHeight="false" outlineLevel="0" collapsed="false">
      <c r="A38" s="29" t="s">
        <v>20</v>
      </c>
      <c r="B38" s="29" t="n">
        <v>153.9366165225</v>
      </c>
      <c r="C38" s="30" t="n">
        <f aca="false">(B38/B37)^(1/3)-1</f>
        <v>0.00389876685211177</v>
      </c>
      <c r="D38" s="29" t="n">
        <v>308.89429889405</v>
      </c>
      <c r="E38" s="30" t="n">
        <f aca="false">(D38/D37)^(1/3)-1</f>
        <v>0.0125</v>
      </c>
      <c r="F38" s="29" t="n">
        <v>175801.101198853</v>
      </c>
      <c r="G38" s="30" t="n">
        <f aca="false">(F38/F37)^(1/3)-1</f>
        <v>0.0134112499999994</v>
      </c>
      <c r="I38" s="29" t="s">
        <v>109</v>
      </c>
      <c r="J38" s="13" t="n">
        <f aca="false">B38*100/$B$16</f>
        <v>113.764416623908</v>
      </c>
      <c r="K38" s="13" t="n">
        <f aca="false">D38*100/$D$16</f>
        <v>313.517126306066</v>
      </c>
      <c r="L38" s="13" t="n">
        <f aca="false">100*F38*100/D38/($F$16*100/$D$16)</f>
        <v>98.5950820919932</v>
      </c>
    </row>
    <row r="39" customFormat="false" ht="12.8" hidden="false" customHeight="false" outlineLevel="0" collapsed="false">
      <c r="A39" s="27" t="s">
        <v>24</v>
      </c>
      <c r="B39" s="27" t="n">
        <v>154.750164805555</v>
      </c>
      <c r="C39" s="28" t="n">
        <f aca="false">(B39/B38)^(1/3)-1</f>
        <v>0.00175855774403133</v>
      </c>
      <c r="D39" s="27" t="n">
        <v>320.623232614361</v>
      </c>
      <c r="E39" s="28" t="n">
        <f aca="false">(D39/D38)^(1/3)-1</f>
        <v>0.0125</v>
      </c>
      <c r="F39" s="27" t="n">
        <v>182954.518119055</v>
      </c>
      <c r="G39" s="28" t="n">
        <f aca="false">(F39/F38)^(1/3)-1</f>
        <v>0.0133835478354389</v>
      </c>
      <c r="I39" s="27" t="s">
        <v>110</v>
      </c>
      <c r="J39" s="13" t="n">
        <f aca="false">B39*100/$B$16</f>
        <v>114.365656588174</v>
      </c>
      <c r="K39" s="13" t="n">
        <f aca="false">D39*100/$D$16</f>
        <v>325.421592033637</v>
      </c>
      <c r="L39" s="13" t="n">
        <f aca="false">100*F39*100/D39/($F$16*100/$D$16)</f>
        <v>98.8534213872972</v>
      </c>
    </row>
    <row r="41" customFormat="false" ht="13.8" hidden="false" customHeight="false" outlineLevel="0" collapsed="false">
      <c r="A41" s="33"/>
      <c r="B41" s="80" t="s">
        <v>111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111</v>
      </c>
      <c r="C42" s="35" t="s">
        <v>112</v>
      </c>
      <c r="D42" s="35" t="s">
        <v>8</v>
      </c>
    </row>
    <row r="43" customFormat="false" ht="18.15" hidden="false" customHeight="true" outlineLevel="0" collapsed="false">
      <c r="A43" s="7" t="n">
        <v>2019</v>
      </c>
      <c r="B43" s="39"/>
      <c r="C43" s="40"/>
      <c r="D43" s="40"/>
    </row>
    <row r="44" customFormat="false" ht="12.8" hidden="false" customHeight="false" outlineLevel="0" collapsed="false">
      <c r="A44" s="36" t="n">
        <v>2020</v>
      </c>
      <c r="B44" s="37" t="n">
        <f aca="false">AVERAGE(B16:B19)/AVERAGE(B12:B15)-1</f>
        <v>-0.112</v>
      </c>
      <c r="C44" s="38" t="n">
        <f aca="false">D44*1.2</f>
        <v>-0.112816119878236</v>
      </c>
      <c r="D44" s="38" t="n">
        <v>-0.0940134332318634</v>
      </c>
    </row>
    <row r="45" customFormat="false" ht="12.8" hidden="false" customHeight="false" outlineLevel="0" collapsed="false">
      <c r="A45" s="7" t="n">
        <v>2021</v>
      </c>
      <c r="B45" s="39" t="n">
        <f aca="false">AVERAGE(B20:B23)/AVERAGE(B16:B19)-1</f>
        <v>0.0570000000000002</v>
      </c>
      <c r="C45" s="40" t="n">
        <f aca="false">D45*0.8</f>
        <v>0.0673168085554725</v>
      </c>
      <c r="D45" s="40" t="n">
        <v>0.0841460106943406</v>
      </c>
    </row>
    <row r="46" customFormat="false" ht="12.8" hidden="false" customHeight="false" outlineLevel="0" collapsed="false">
      <c r="A46" s="36" t="n">
        <v>2022</v>
      </c>
      <c r="B46" s="37" t="n">
        <f aca="false">AVERAGE(B24:B27)/AVERAGE(B20:B23)-1</f>
        <v>0.0460000000000003</v>
      </c>
      <c r="C46" s="38" t="n">
        <f aca="false">D46*0.8</f>
        <v>0.038127152817611</v>
      </c>
      <c r="D46" s="38" t="n">
        <v>0.0476589410220138</v>
      </c>
    </row>
    <row r="47" customFormat="false" ht="12.8" hidden="false" customHeight="false" outlineLevel="0" collapsed="false">
      <c r="A47" s="7" t="n">
        <v>2023</v>
      </c>
      <c r="B47" s="39" t="n">
        <f aca="false">AVERAGE(B28:B31)</f>
        <v>144.957372482344</v>
      </c>
      <c r="C47" s="40" t="n">
        <f aca="false">B47/B46-1</f>
        <v>3150.24722787703</v>
      </c>
      <c r="D47" s="40" t="n">
        <f aca="false">B31/B27-1</f>
        <v>0.0207529505191659</v>
      </c>
    </row>
    <row r="48" customFormat="false" ht="12.8" hidden="false" customHeight="false" outlineLevel="0" collapsed="false">
      <c r="A48" s="36" t="n">
        <v>2024</v>
      </c>
      <c r="B48" s="37" t="n">
        <f aca="false">AVERAGE(B32:B35)</f>
        <v>149.306093656814</v>
      </c>
      <c r="C48" s="38" t="n">
        <f aca="false">B48/B47-1</f>
        <v>0.0299999999999994</v>
      </c>
      <c r="D48" s="38" t="n">
        <f aca="false">B35/B31-1</f>
        <v>0.0299999999999985</v>
      </c>
    </row>
    <row r="49" customFormat="false" ht="12.8" hidden="false" customHeight="false" outlineLevel="0" collapsed="false">
      <c r="A49" s="7" t="n">
        <v>2025</v>
      </c>
      <c r="B49" s="39" t="n">
        <f aca="false">AVERAGE(B36:B39)</f>
        <v>153.038745998235</v>
      </c>
      <c r="C49" s="40" t="n">
        <f aca="false">B49/B48-1</f>
        <v>0.025000000000001</v>
      </c>
      <c r="D49" s="40" t="n">
        <f aca="false">B39/B36-1</f>
        <v>0.02268094700914</v>
      </c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  <row r="56" customFormat="false" ht="12.8" hidden="false" customHeight="false" outlineLevel="0" collapsed="false">
      <c r="E56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Z1" colorId="64" zoomScale="75" zoomScaleNormal="75" zoomScalePageLayoutView="100" workbookViewId="0">
      <selection pane="topLeft" activeCell="BO9" activeCellId="0" sqref="BO9"/>
    </sheetView>
  </sheetViews>
  <sheetFormatPr defaultColWidth="9.2187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/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  <c r="BP5" s="32" t="n">
        <f aca="false">BN5+BM5</f>
        <v>0.0788828769928052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-0.0379046896237167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0.0515756859534647</v>
      </c>
      <c r="BL8" s="51" t="n">
        <f aca="false">SUM(P30:P33)/AVERAGE(AG30:AG33)</f>
        <v>0.0166607811441667</v>
      </c>
      <c r="BM8" s="51" t="n">
        <f aca="false">SUM(D30:D33)/AVERAGE(AG30:AG33)</f>
        <v>0.0728195944330147</v>
      </c>
      <c r="BN8" s="51" t="n">
        <f aca="false">(SUM(H30:H33)+SUM(J30:J33))/AVERAGE(AG30:AG33)</f>
        <v>0.000865165033393563</v>
      </c>
      <c r="BO8" s="52" t="n">
        <f aca="false">AL8-BN8</f>
        <v>-0.0387698546571102</v>
      </c>
      <c r="BP8" s="32" t="n">
        <f aca="false">BN8+BM8</f>
        <v>0.0736847594664083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-0.0471188618587553</v>
      </c>
      <c r="AM9" s="4" t="n">
        <f aca="false">'Central scenario'!AM8</f>
        <v>19740259.6575456</v>
      </c>
      <c r="AN9" s="52" t="n">
        <f aca="false">AM9/AVERAGE(AG34:AG37)</f>
        <v>0.00439870734700354</v>
      </c>
      <c r="AO9" s="52" t="n">
        <f aca="false">AVERAGE(AG34:AG37)/AVERAGE(AG30:AG33)-1</f>
        <v>-0.112455706638967</v>
      </c>
      <c r="AP9" s="55" t="n">
        <f aca="false">'Central scenario'!AP9</f>
        <v>-1015545.98742409</v>
      </c>
      <c r="AQ9" s="4" t="n">
        <f aca="false">AQ8*(1+AO9)</f>
        <v>370318399.283588</v>
      </c>
      <c r="AR9" s="4" t="n">
        <f aca="false">((((((AQ8*((1+AO9)^(6/12)))*((1+AO9)^(1/12))+AP9)*((1+AO9)^(1/12))-AM9/12)*((1+AO9)^(1/12))-AM9/12)*((1+AO9)^(1/12))-AM9/12)*((1+AO9)^(1/12))-AM9/12)*((1+AO9)^(1/12))-AM9/12</f>
        <v>361288117.057412</v>
      </c>
      <c r="AS9" s="53" t="n">
        <f aca="false">AQ9/AG37</f>
        <v>0.07923756114949</v>
      </c>
      <c r="AT9" s="53" t="n">
        <f aca="false">AR9/AG37</f>
        <v>0.0773053386580395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0.0595471620302044</v>
      </c>
      <c r="BL9" s="51" t="n">
        <f aca="false">SUM(P34:P37)/AVERAGE(AG34:AG37)</f>
        <v>0.0183815288174563</v>
      </c>
      <c r="BM9" s="51" t="n">
        <f aca="false">SUM(D34:D37)/AVERAGE(AG34:AG37)</f>
        <v>0.0882844950715034</v>
      </c>
      <c r="BN9" s="51" t="n">
        <f aca="false">(SUM(H34:H37)+SUM(J34:J37))/AVERAGE(AG34:AG37)</f>
        <v>0.00136036581859381</v>
      </c>
      <c r="BO9" s="52" t="n">
        <f aca="false">AL9-BN9</f>
        <v>-0.0484792276773491</v>
      </c>
      <c r="BP9" s="32" t="n">
        <f aca="false">BN9+BM9</f>
        <v>0.0896448608900972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-0.0382758203872642</v>
      </c>
      <c r="AM10" s="4" t="n">
        <f aca="false">'Central scenario'!AM9</f>
        <v>18862810.403066</v>
      </c>
      <c r="AN10" s="52" t="n">
        <f aca="false">AM10/AVERAGE(AG38:AG41)</f>
        <v>0.00397652410936043</v>
      </c>
      <c r="AO10" s="52" t="n">
        <f aca="false">AVERAGE(AG38:AG41)/AVERAGE(AG34:AG37)-1</f>
        <v>0.0569999999999999</v>
      </c>
      <c r="AP10" s="52"/>
      <c r="AQ10" s="4" t="n">
        <f aca="false">AQ9*(1+AO10)</f>
        <v>391426548.042752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362530870.51665</v>
      </c>
      <c r="AS10" s="53" t="n">
        <f aca="false">AQ10/AG41</f>
        <v>0.0814711669907966</v>
      </c>
      <c r="AT10" s="53" t="n">
        <f aca="false">AR10/AG41</f>
        <v>0.0754568468563733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0.0572075217581321</v>
      </c>
      <c r="BL10" s="51" t="n">
        <f aca="false">SUM(P38:P41)/AVERAGE(AG38:AG41)</f>
        <v>0.0165753047501922</v>
      </c>
      <c r="BM10" s="51" t="n">
        <f aca="false">SUM(D38:D41)/AVERAGE(AG38:AG41)</f>
        <v>0.078908037395204</v>
      </c>
      <c r="BN10" s="51" t="n">
        <f aca="false">(SUM(H38:H41)+SUM(J38:J41))/AVERAGE(AG38:AG41)</f>
        <v>0.00163734480186399</v>
      </c>
      <c r="BO10" s="52" t="n">
        <f aca="false">AL10-BN10</f>
        <v>-0.0399131651891282</v>
      </c>
      <c r="BP10" s="32" t="n">
        <f aca="false">BN10+BM10</f>
        <v>0.080545382197068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-0.0420010858859363</v>
      </c>
      <c r="AM11" s="4" t="n">
        <f aca="false">'Central scenario'!AM10</f>
        <v>17835539.214349</v>
      </c>
      <c r="AN11" s="52" t="n">
        <f aca="false">AM11/AVERAGE(AG42:AG45)</f>
        <v>0.00359461001159629</v>
      </c>
      <c r="AO11" s="52" t="n">
        <f aca="false">AVERAGE(AG42:AG45)/AVERAGE(AG38:AG41)-1</f>
        <v>0.0460000000000007</v>
      </c>
      <c r="AP11" s="52"/>
      <c r="AQ11" s="4" t="n">
        <f aca="false">AQ10*(1+AO11)</f>
        <v>409432169.252719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360998772.08068</v>
      </c>
      <c r="AS11" s="53" t="n">
        <f aca="false">AQ11/AG45</f>
        <v>0.0808716410654613</v>
      </c>
      <c r="AT11" s="53" t="n">
        <f aca="false">AR11/AG45</f>
        <v>0.0713050055985241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0.0572843338953152</v>
      </c>
      <c r="BL11" s="51" t="n">
        <f aca="false">SUM(P42:P45)/AVERAGE(AG42:AG45)</f>
        <v>0.0173906553544666</v>
      </c>
      <c r="BM11" s="51" t="n">
        <f aca="false">SUM(D42:D45)/AVERAGE(AG42:AG45)</f>
        <v>0.0818947644267849</v>
      </c>
      <c r="BN11" s="51" t="n">
        <f aca="false">(SUM(H42:H45)+SUM(J42:J45))/AVERAGE(AG42:AG45)</f>
        <v>0.00206604234193274</v>
      </c>
      <c r="BO11" s="52" t="n">
        <f aca="false">AL11-BN11</f>
        <v>-0.044067128227869</v>
      </c>
      <c r="BP11" s="32" t="n">
        <f aca="false">BN11+BM11</f>
        <v>0.0839608067687176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-0.0449155809122933</v>
      </c>
      <c r="AM12" s="4" t="n">
        <f aca="false">'Central scenario'!AM11</f>
        <v>16827143.6015023</v>
      </c>
      <c r="AN12" s="52" t="n">
        <f aca="false">AM12/AVERAGE(AG46:AG49)</f>
        <v>0.00327669174507327</v>
      </c>
      <c r="AO12" s="52" t="n">
        <f aca="false">AVERAGE(AG46:AG49)/AVERAGE(AG42:AG45)-1</f>
        <v>0.0350000000000008</v>
      </c>
      <c r="AP12" s="52"/>
      <c r="AQ12" s="4" t="n">
        <f aca="false">AQ11*(1+AO12)</f>
        <v>423762295.176565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356538326.708569</v>
      </c>
      <c r="AS12" s="53" t="n">
        <f aca="false">AQ12/AG49</f>
        <v>0.082000398294397</v>
      </c>
      <c r="AT12" s="53" t="n">
        <f aca="false">AR12/AG49</f>
        <v>0.0689921805929878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0.05757201076634</v>
      </c>
      <c r="BL12" s="51" t="n">
        <f aca="false">SUM(P46:P49)/AVERAGE(AG46:AG49)</f>
        <v>0.0180485994708675</v>
      </c>
      <c r="BM12" s="51" t="n">
        <f aca="false">SUM(D46:D49)/AVERAGE(AG46:AG49)</f>
        <v>0.0844389922077658</v>
      </c>
      <c r="BN12" s="51" t="n">
        <f aca="false">(SUM(H46:H49)+SUM(J46:J49))/AVERAGE(AG46:AG49)</f>
        <v>0.00246964875135085</v>
      </c>
      <c r="BO12" s="52" t="n">
        <f aca="false">AL12-BN12</f>
        <v>-0.0473852296636442</v>
      </c>
      <c r="BP12" s="32" t="n">
        <f aca="false">BN12+BM12</f>
        <v>0.0869086409591166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-0.0464679231405223</v>
      </c>
      <c r="AM13" s="13" t="n">
        <f aca="false">'Central scenario'!AM12</f>
        <v>15842663.6881786</v>
      </c>
      <c r="AN13" s="59" t="n">
        <f aca="false">AM13/AVERAGE(AG50:AG53)</f>
        <v>0.00299513335988609</v>
      </c>
      <c r="AO13" s="59" t="n">
        <f aca="false">'GDP evolution by scenario'!G49</f>
        <v>0.0350000000000004</v>
      </c>
      <c r="AP13" s="59"/>
      <c r="AQ13" s="13" t="n">
        <f aca="false">AQ12*(1+AO13)</f>
        <v>438593975.507745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352921940.268043</v>
      </c>
      <c r="AS13" s="60" t="n">
        <f aca="false">AQ13/AG53</f>
        <v>0.0823984584802923</v>
      </c>
      <c r="AT13" s="60" t="n">
        <f aca="false">AR13/AG53</f>
        <v>0.0663032906648921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0.0585874552986898</v>
      </c>
      <c r="BL13" s="32" t="n">
        <f aca="false">SUM(P50:P53)/AVERAGE(AG50:AG53)</f>
        <v>0.0183869231245956</v>
      </c>
      <c r="BM13" s="32" t="n">
        <f aca="false">SUM(D50:D53)/AVERAGE(AG50:AG53)</f>
        <v>0.0866684553146166</v>
      </c>
      <c r="BN13" s="32" t="n">
        <f aca="false">(SUM(H50:H53)+SUM(J50:J53))/AVERAGE(AG50:AG53)</f>
        <v>0.00296880303721261</v>
      </c>
      <c r="BO13" s="59" t="n">
        <f aca="false">AL13-BN13</f>
        <v>-0.0494367261777349</v>
      </c>
      <c r="BP13" s="32" t="n">
        <f aca="false">BN13+BM13</f>
        <v>0.0896372583518292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93656358.855066</v>
      </c>
      <c r="E14" s="6"/>
      <c r="F14" s="8" t="n">
        <f aca="false">'Low pensions'!I14</f>
        <v>17023151.8533019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2735454.99361358</v>
      </c>
      <c r="M14" s="8"/>
      <c r="N14" s="81" t="n">
        <f aca="false">'Low pensions'!L14</f>
        <v>691939.443819586</v>
      </c>
      <c r="O14" s="6"/>
      <c r="P14" s="81" t="n">
        <f aca="false">'Low pensions'!X14</f>
        <v>18001135.6304208</v>
      </c>
      <c r="Q14" s="8"/>
      <c r="R14" s="81" t="n">
        <f aca="false">'Low SIPA income'!G9</f>
        <v>17905696.1687748</v>
      </c>
      <c r="S14" s="8"/>
      <c r="T14" s="81" t="n">
        <f aca="false">'Low SIPA income'!J9</f>
        <v>68463981.218437</v>
      </c>
      <c r="U14" s="6"/>
      <c r="V14" s="81" t="n">
        <f aca="false">'Low SIPA income'!F9</f>
        <v>135449.214417351</v>
      </c>
      <c r="W14" s="8"/>
      <c r="X14" s="81" t="n">
        <f aca="false">'Low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-0.0482390243426854</v>
      </c>
      <c r="AM14" s="6" t="n">
        <f aca="false">'Central scenario'!AM13</f>
        <v>14900507.1403892</v>
      </c>
      <c r="AN14" s="63" t="n">
        <f aca="false">AM14/AVERAGE(AG54:AG57)</f>
        <v>0.00274830637893616</v>
      </c>
      <c r="AO14" s="63" t="n">
        <f aca="false">'GDP evolution by scenario'!G53</f>
        <v>0.0299999999999976</v>
      </c>
      <c r="AP14" s="63"/>
      <c r="AQ14" s="6" t="n">
        <f aca="false">AQ13*(1+AO14)</f>
        <v>451751794.772976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348405302.802793</v>
      </c>
      <c r="AS14" s="64" t="n">
        <f aca="false">AQ14/AG57</f>
        <v>0.0824013374619637</v>
      </c>
      <c r="AT14" s="64" t="n">
        <f aca="false">AR14/AG57</f>
        <v>0.0635505232341536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0.0583867809996918</v>
      </c>
      <c r="BL14" s="61" t="n">
        <f aca="false">SUM(P54:P57)/AVERAGE(AG54:AG57)</f>
        <v>0.0186429702342355</v>
      </c>
      <c r="BM14" s="61" t="n">
        <f aca="false">SUM(D54:D57)/AVERAGE(AG54:AG57)</f>
        <v>0.0879828351081417</v>
      </c>
      <c r="BN14" s="61" t="n">
        <f aca="false">(SUM(H54:H57)+SUM(J54:J57))/AVERAGE(AG54:AG57)</f>
        <v>0.0039851939254002</v>
      </c>
      <c r="BO14" s="63" t="n">
        <f aca="false">AL14-BN14</f>
        <v>-0.0522242182680856</v>
      </c>
      <c r="BP14" s="32" t="n">
        <f aca="false">BN14+BM14</f>
        <v>0.0919680290335419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107958694.759278</v>
      </c>
      <c r="E15" s="9"/>
      <c r="F15" s="67" t="n">
        <f aca="false">'Low pensions'!I15</f>
        <v>19622770.7038608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2478245.90902603</v>
      </c>
      <c r="M15" s="67"/>
      <c r="N15" s="82" t="n">
        <f aca="false">'Low pensions'!L15</f>
        <v>799976.431236576</v>
      </c>
      <c r="O15" s="9"/>
      <c r="P15" s="82" t="n">
        <f aca="false">'Low pensions'!X15</f>
        <v>17260864.096479</v>
      </c>
      <c r="Q15" s="67"/>
      <c r="R15" s="82" t="n">
        <f aca="false">'Low SIPA income'!G10</f>
        <v>22051740.3344971</v>
      </c>
      <c r="S15" s="67"/>
      <c r="T15" s="82" t="n">
        <f aca="false">'Low SIPA income'!J10</f>
        <v>84316740.4307724</v>
      </c>
      <c r="U15" s="9"/>
      <c r="V15" s="82" t="n">
        <f aca="false">'Low SIPA income'!F10</f>
        <v>151084.142402353</v>
      </c>
      <c r="W15" s="67"/>
      <c r="X15" s="82" t="n">
        <f aca="false">'Low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-0.0505433915791616</v>
      </c>
      <c r="AM15" s="9" t="n">
        <f aca="false">'Central scenario'!AM14</f>
        <v>13946867.9480024</v>
      </c>
      <c r="AN15" s="69" t="n">
        <f aca="false">AM15/AVERAGE(AG58:AG61)</f>
        <v>0.00251941187130499</v>
      </c>
      <c r="AO15" s="69" t="n">
        <f aca="false">'GDP evolution by scenario'!G57</f>
        <v>0.0265743240743872</v>
      </c>
      <c r="AP15" s="69"/>
      <c r="AQ15" s="9" t="n">
        <f aca="false">AQ14*(1+AO15)</f>
        <v>463756793.368459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343548003.260384</v>
      </c>
      <c r="AS15" s="70" t="n">
        <f aca="false">AQ15/AG61</f>
        <v>0.0834892122112741</v>
      </c>
      <c r="AT15" s="70" t="n">
        <f aca="false">AR15/AG61</f>
        <v>0.0618482630532102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0.0586785278327</v>
      </c>
      <c r="BL15" s="40" t="n">
        <f aca="false">SUM(P58:P61)/AVERAGE(AG58:AG61)</f>
        <v>0.0190735569081158</v>
      </c>
      <c r="BM15" s="40" t="n">
        <f aca="false">SUM(D58:D61)/AVERAGE(AG58:AG61)</f>
        <v>0.0901483625037458</v>
      </c>
      <c r="BN15" s="40" t="n">
        <f aca="false">(SUM(H58:H61)+SUM(J58:J61))/AVERAGE(AG58:AG61)</f>
        <v>0.00549630297439458</v>
      </c>
      <c r="BO15" s="69" t="n">
        <f aca="false">AL15-BN15</f>
        <v>-0.0560396945535561</v>
      </c>
      <c r="BP15" s="32" t="n">
        <f aca="false">BN15+BM15</f>
        <v>0.0956446654781404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104676876.044302</v>
      </c>
      <c r="E16" s="9"/>
      <c r="F16" s="67" t="n">
        <f aca="false">'Low pensions'!I16</f>
        <v>19026261.3047872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2919136.76234831</v>
      </c>
      <c r="M16" s="67"/>
      <c r="N16" s="82" t="n">
        <f aca="false">'Low pensions'!L16</f>
        <v>777485.531692125</v>
      </c>
      <c r="O16" s="9"/>
      <c r="P16" s="82" t="n">
        <f aca="false">'Low pensions'!X16</f>
        <v>19424910.5368699</v>
      </c>
      <c r="Q16" s="67"/>
      <c r="R16" s="82" t="n">
        <f aca="false">'Low SIPA income'!G11</f>
        <v>20129419.2421135</v>
      </c>
      <c r="S16" s="67"/>
      <c r="T16" s="82" t="n">
        <f aca="false">'Low SIPA income'!J11</f>
        <v>76966579.1232066</v>
      </c>
      <c r="U16" s="9"/>
      <c r="V16" s="82" t="n">
        <f aca="false">'Low SIPA income'!F11</f>
        <v>149343.027816335</v>
      </c>
      <c r="W16" s="67"/>
      <c r="X16" s="82" t="n">
        <f aca="false">'Low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-0.0525652741294157</v>
      </c>
      <c r="AM16" s="9" t="n">
        <f aca="false">'Central scenario'!AM15</f>
        <v>13032040.9288315</v>
      </c>
      <c r="AN16" s="69" t="n">
        <f aca="false">AM16/AVERAGE(AG62:AG65)</f>
        <v>0.0023105665317698</v>
      </c>
      <c r="AO16" s="69" t="n">
        <f aca="false">'GDP evolution by scenario'!G61</f>
        <v>0.0339377442322553</v>
      </c>
      <c r="AP16" s="69"/>
      <c r="AQ16" s="9" t="n">
        <f aca="false">AQ15*(1+AO16)</f>
        <v>479495652.807769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341973717.319658</v>
      </c>
      <c r="AS16" s="70" t="n">
        <f aca="false">AQ16/AG65</f>
        <v>0.0842922803553169</v>
      </c>
      <c r="AT16" s="70" t="n">
        <f aca="false">AR16/AG65</f>
        <v>0.0601168004040587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0.0588917226854761</v>
      </c>
      <c r="BL16" s="40" t="n">
        <f aca="false">SUM(P62:P65)/AVERAGE(AG62:AG65)</f>
        <v>0.0194871943312456</v>
      </c>
      <c r="BM16" s="40" t="n">
        <f aca="false">SUM(D62:D65)/AVERAGE(AG62:AG65)</f>
        <v>0.0919698024836462</v>
      </c>
      <c r="BN16" s="40" t="n">
        <f aca="false">(SUM(H62:H65)+SUM(J62:J65))/AVERAGE(AG62:AG65)</f>
        <v>0.00659860792274878</v>
      </c>
      <c r="BO16" s="69" t="n">
        <f aca="false">AL16-BN16</f>
        <v>-0.0591638820521645</v>
      </c>
      <c r="BP16" s="32" t="n">
        <f aca="false">BN16+BM16</f>
        <v>0.098568410406395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113257758.110679</v>
      </c>
      <c r="E17" s="9"/>
      <c r="F17" s="67" t="n">
        <f aca="false">'Low pensions'!I17</f>
        <v>20585938.1941831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2757062.56989139</v>
      </c>
      <c r="M17" s="67"/>
      <c r="N17" s="82" t="n">
        <f aca="false">'Low pensions'!L17</f>
        <v>842483.122443445</v>
      </c>
      <c r="O17" s="9"/>
      <c r="P17" s="82" t="n">
        <f aca="false">'Low pensions'!X17</f>
        <v>18941504.3486667</v>
      </c>
      <c r="Q17" s="67"/>
      <c r="R17" s="82" t="n">
        <f aca="false">'Low SIPA income'!G12</f>
        <v>23608504.5739548</v>
      </c>
      <c r="S17" s="67"/>
      <c r="T17" s="82" t="n">
        <f aca="false">'Low SIPA income'!J12</f>
        <v>90269163.4277422</v>
      </c>
      <c r="U17" s="9"/>
      <c r="V17" s="82" t="n">
        <f aca="false">'Low SIPA income'!F12</f>
        <v>146563.952510206</v>
      </c>
      <c r="W17" s="67"/>
      <c r="X17" s="82" t="n">
        <f aca="false">'Low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-0.0535262549644825</v>
      </c>
      <c r="AM17" s="9" t="n">
        <f aca="false">'Central scenario'!AM16</f>
        <v>12139889.4651339</v>
      </c>
      <c r="AN17" s="69" t="n">
        <f aca="false">AM17/AVERAGE(AG66:AG69)</f>
        <v>0.00211087700028134</v>
      </c>
      <c r="AO17" s="69" t="n">
        <f aca="false">'GDP evolution by scenario'!G65</f>
        <v>0.032129801992856</v>
      </c>
      <c r="AP17" s="69"/>
      <c r="AQ17" s="9" t="n">
        <f aca="false">AQ16*(1+AO17)</f>
        <v>494901753.188918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340643622.509579</v>
      </c>
      <c r="AS17" s="70" t="n">
        <f aca="false">AQ17/AG69</f>
        <v>0.0854829441373941</v>
      </c>
      <c r="AT17" s="70" t="n">
        <f aca="false">AR17/AG69</f>
        <v>0.0588383847220486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0.0588986745233947</v>
      </c>
      <c r="BL17" s="40" t="n">
        <f aca="false">SUM(P66:P69)/AVERAGE(AG66:AG69)</f>
        <v>0.0196293025763199</v>
      </c>
      <c r="BM17" s="40" t="n">
        <f aca="false">SUM(D66:D69)/AVERAGE(AG66:AG69)</f>
        <v>0.0927956269115572</v>
      </c>
      <c r="BN17" s="40" t="n">
        <f aca="false">(SUM(H66:H69)+SUM(J66:J69))/AVERAGE(AG66:AG69)</f>
        <v>0.00808027540414595</v>
      </c>
      <c r="BO17" s="69" t="n">
        <f aca="false">AL17-BN17</f>
        <v>-0.0616065303686284</v>
      </c>
      <c r="BP17" s="32" t="n">
        <f aca="false">BN17+BM17</f>
        <v>0.100875902315703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99362547.3651602</v>
      </c>
      <c r="E18" s="6"/>
      <c r="F18" s="8" t="n">
        <f aca="false">'Low pensions'!I18</f>
        <v>18060319.1604489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2795658.97722293</v>
      </c>
      <c r="M18" s="8"/>
      <c r="N18" s="81" t="n">
        <f aca="false">'Low pensions'!L18</f>
        <v>737462.751726605</v>
      </c>
      <c r="O18" s="6"/>
      <c r="P18" s="81" t="n">
        <f aca="false">'Low pensions'!X18</f>
        <v>18563990.1961245</v>
      </c>
      <c r="Q18" s="8"/>
      <c r="R18" s="81" t="n">
        <f aca="false">'Low SIPA income'!G13</f>
        <v>19220294.5418369</v>
      </c>
      <c r="S18" s="8"/>
      <c r="T18" s="81" t="n">
        <f aca="false">'Low SIPA income'!J13</f>
        <v>73490462.036316</v>
      </c>
      <c r="U18" s="6"/>
      <c r="V18" s="81" t="n">
        <f aca="false">'Low SIPA income'!F13</f>
        <v>140377.525227439</v>
      </c>
      <c r="W18" s="8"/>
      <c r="X18" s="81" t="n">
        <f aca="false">'Low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-0.0529777951019891</v>
      </c>
      <c r="AM18" s="6" t="n">
        <f aca="false">'Central scenario'!AM17</f>
        <v>11273018.6820578</v>
      </c>
      <c r="AN18" s="63" t="n">
        <f aca="false">AM18/AVERAGE(AG70:AG73)</f>
        <v>0.00191651433418748</v>
      </c>
      <c r="AO18" s="63" t="n">
        <f aca="false">'GDP evolution by scenario'!G69</f>
        <v>0.0220776637319036</v>
      </c>
      <c r="AP18" s="63"/>
      <c r="AQ18" s="6" t="n">
        <f aca="false">AQ17*(1+AO18)</f>
        <v>505828027.676152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336777598.063683</v>
      </c>
      <c r="AS18" s="64" t="n">
        <f aca="false">AQ18/AG73</f>
        <v>0.0851001269321779</v>
      </c>
      <c r="AT18" s="64" t="n">
        <f aca="false">AR18/AG73</f>
        <v>0.056659209800613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0.0588816380614816</v>
      </c>
      <c r="BL18" s="61" t="n">
        <f aca="false">SUM(P70:P73)/AVERAGE(AG70:AG73)</f>
        <v>0.0195160852249901</v>
      </c>
      <c r="BM18" s="61" t="n">
        <f aca="false">SUM(D70:D73)/AVERAGE(AG70:AG73)</f>
        <v>0.0923433479384806</v>
      </c>
      <c r="BN18" s="61" t="n">
        <f aca="false">(SUM(H70:H73)+SUM(J70:J73))/AVERAGE(AG70:AG73)</f>
        <v>0.00943156569569658</v>
      </c>
      <c r="BO18" s="63" t="n">
        <f aca="false">AL18-BN18</f>
        <v>-0.0624093607976857</v>
      </c>
      <c r="BP18" s="32" t="n">
        <f aca="false">BN18+BM18</f>
        <v>0.101774913634177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102443922.414065</v>
      </c>
      <c r="E19" s="9"/>
      <c r="F19" s="67" t="n">
        <f aca="false">'Low pensions'!I19</f>
        <v>18620395.5505171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2828183.68633319</v>
      </c>
      <c r="M19" s="67"/>
      <c r="N19" s="82" t="n">
        <f aca="false">'Low pensions'!L19</f>
        <v>762331.112871721</v>
      </c>
      <c r="O19" s="9"/>
      <c r="P19" s="82" t="n">
        <f aca="false">'Low pensions'!X19</f>
        <v>18869579.4519813</v>
      </c>
      <c r="Q19" s="67"/>
      <c r="R19" s="82" t="n">
        <f aca="false">'Low SIPA income'!G14</f>
        <v>21936740.3122532</v>
      </c>
      <c r="S19" s="67"/>
      <c r="T19" s="82" t="n">
        <f aca="false">'Low SIPA income'!J14</f>
        <v>83877027.8784753</v>
      </c>
      <c r="U19" s="9"/>
      <c r="V19" s="82" t="n">
        <f aca="false">'Low SIPA income'!F14</f>
        <v>141764.810127232</v>
      </c>
      <c r="W19" s="67"/>
      <c r="X19" s="82" t="n">
        <f aca="false">'Low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-0.0513266497916457</v>
      </c>
      <c r="AM19" s="9" t="n">
        <f aca="false">'Central scenario'!AM18</f>
        <v>10452476.7322336</v>
      </c>
      <c r="AN19" s="69" t="n">
        <f aca="false">AM19/AVERAGE(AG74:AG77)</f>
        <v>0.00174524693281144</v>
      </c>
      <c r="AO19" s="69" t="n">
        <f aca="false">'GDP evolution by scenario'!G73</f>
        <v>0.0256161106735551</v>
      </c>
      <c r="AP19" s="69"/>
      <c r="AQ19" s="9" t="n">
        <f aca="false">AQ18*(1+AO19)</f>
        <v>518785374.414891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334829894.420605</v>
      </c>
      <c r="AS19" s="70" t="n">
        <f aca="false">AQ19/AG77</f>
        <v>0.085947577708308</v>
      </c>
      <c r="AT19" s="70" t="n">
        <f aca="false">AR19/AG77</f>
        <v>0.0554715298252893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0.0592323515917955</v>
      </c>
      <c r="BL19" s="40" t="n">
        <f aca="false">SUM(P74:P77)/AVERAGE(AG74:AG77)</f>
        <v>0.0190534158456808</v>
      </c>
      <c r="BM19" s="40" t="n">
        <f aca="false">SUM(D74:D77)/AVERAGE(AG74:AG77)</f>
        <v>0.0915055855377604</v>
      </c>
      <c r="BN19" s="40" t="n">
        <f aca="false">(SUM(H74:H77)+SUM(J74:J77))/AVERAGE(AG74:AG77)</f>
        <v>0.0102722744264722</v>
      </c>
      <c r="BO19" s="69" t="n">
        <f aca="false">AL19-BN19</f>
        <v>-0.061598924218118</v>
      </c>
      <c r="BP19" s="32" t="n">
        <f aca="false">BN19+BM19</f>
        <v>0.101777859964233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97787429.5558068</v>
      </c>
      <c r="E20" s="9"/>
      <c r="F20" s="67" t="n">
        <f aca="false">'Low pensions'!I20</f>
        <v>17774022.853575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2477813.00409058</v>
      </c>
      <c r="M20" s="67"/>
      <c r="N20" s="82" t="n">
        <f aca="false">'Low pensions'!L20</f>
        <v>730280.338931318</v>
      </c>
      <c r="O20" s="9"/>
      <c r="P20" s="82" t="n">
        <f aca="false">'Low pensions'!X20</f>
        <v>16875170.4145192</v>
      </c>
      <c r="Q20" s="67"/>
      <c r="R20" s="82" t="n">
        <f aca="false">'Low SIPA income'!G15</f>
        <v>19124450.2470086</v>
      </c>
      <c r="S20" s="67"/>
      <c r="T20" s="82" t="n">
        <f aca="false">'Low SIPA income'!J15</f>
        <v>73123993.0680518</v>
      </c>
      <c r="U20" s="9"/>
      <c r="V20" s="82" t="n">
        <f aca="false">'Low SIPA income'!F15</f>
        <v>144189.0349691</v>
      </c>
      <c r="W20" s="67"/>
      <c r="X20" s="82" t="n">
        <f aca="false">'Low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-0.0506975004623759</v>
      </c>
      <c r="AM20" s="9" t="n">
        <f aca="false">'Central scenario'!AM19</f>
        <v>9649081.86791266</v>
      </c>
      <c r="AN20" s="69" t="n">
        <f aca="false">AM20/AVERAGE(AG78:AG81)</f>
        <v>0.00159410334170189</v>
      </c>
      <c r="AO20" s="69" t="n">
        <f aca="false">'GDP evolution by scenario'!G77</f>
        <v>0.021775653498423</v>
      </c>
      <c r="AP20" s="69"/>
      <c r="AQ20" s="9" t="n">
        <f aca="false">AQ19*(1+AO20)</f>
        <v>530082264.968199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332376024.145543</v>
      </c>
      <c r="AS20" s="70" t="n">
        <f aca="false">AQ20/AG81</f>
        <v>0.087049666497135</v>
      </c>
      <c r="AT20" s="70" t="n">
        <f aca="false">AR20/AG81</f>
        <v>0.0545825128770324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0.0593761611977383</v>
      </c>
      <c r="BL20" s="40" t="n">
        <f aca="false">SUM(P78:P81)/AVERAGE(AG78:AG81)</f>
        <v>0.0187148800999453</v>
      </c>
      <c r="BM20" s="40" t="n">
        <f aca="false">SUM(D78:D81)/AVERAGE(AG78:AG81)</f>
        <v>0.091358781560169</v>
      </c>
      <c r="BN20" s="40" t="n">
        <f aca="false">(SUM(H78:H81)+SUM(J78:J81))/AVERAGE(AG78:AG81)</f>
        <v>0.0110923499592271</v>
      </c>
      <c r="BO20" s="69" t="n">
        <f aca="false">AL20-BN20</f>
        <v>-0.061789850421603</v>
      </c>
      <c r="BP20" s="32" t="n">
        <f aca="false">BN20+BM20</f>
        <v>0.102451131519396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106830565.352356</v>
      </c>
      <c r="E21" s="9"/>
      <c r="F21" s="67" t="n">
        <f aca="false">'Low pensions'!I21</f>
        <v>19417719.8302311</v>
      </c>
      <c r="G21" s="82" t="n">
        <f aca="false">'Low pensions'!K21</f>
        <v>36324.8440125154</v>
      </c>
      <c r="H21" s="82" t="n">
        <f aca="false">'Low pensions'!V21</f>
        <v>199848.574195181</v>
      </c>
      <c r="I21" s="83" t="n">
        <f aca="false">'Low pensions'!M21</f>
        <v>1123.44878389224</v>
      </c>
      <c r="J21" s="82" t="n">
        <f aca="false">'Low pensions'!W21</f>
        <v>6180.88373799533</v>
      </c>
      <c r="K21" s="9"/>
      <c r="L21" s="82" t="n">
        <f aca="false">'Low pensions'!N21</f>
        <v>3910348.4398605</v>
      </c>
      <c r="M21" s="67"/>
      <c r="N21" s="82" t="n">
        <f aca="false">'Low pensions'!L21</f>
        <v>800602.401472312</v>
      </c>
      <c r="O21" s="9"/>
      <c r="P21" s="82" t="n">
        <f aca="false">'Low pensions'!X21</f>
        <v>24695494.840454</v>
      </c>
      <c r="Q21" s="67"/>
      <c r="R21" s="82" t="n">
        <f aca="false">'Low SIPA income'!G16</f>
        <v>22458949.1850295</v>
      </c>
      <c r="S21" s="67"/>
      <c r="T21" s="82" t="n">
        <f aca="false">'Low SIPA income'!J16</f>
        <v>85873738.7642665</v>
      </c>
      <c r="U21" s="9"/>
      <c r="V21" s="82" t="n">
        <f aca="false">'Low SIPA income'!F16</f>
        <v>151268.17202623</v>
      </c>
      <c r="W21" s="67"/>
      <c r="X21" s="82" t="n">
        <f aca="false">'Low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-0.00883446125845967</v>
      </c>
      <c r="AK21" s="68" t="n">
        <f aca="false">AK20+1</f>
        <v>2032</v>
      </c>
      <c r="AL21" s="69" t="n">
        <f aca="false">SUM(AB82:AB85)/AVERAGE(AG82:AG85)</f>
        <v>-0.0500883252300488</v>
      </c>
      <c r="AM21" s="9" t="n">
        <f aca="false">'Central scenario'!AM20</f>
        <v>8873587.4679367</v>
      </c>
      <c r="AN21" s="69" t="n">
        <f aca="false">AM21/AVERAGE(AG82:AG85)</f>
        <v>0.00144803022335433</v>
      </c>
      <c r="AO21" s="69" t="n">
        <f aca="false">'GDP evolution by scenario'!G81</f>
        <v>0.0200436990595969</v>
      </c>
      <c r="AP21" s="69"/>
      <c r="AQ21" s="9" t="n">
        <f aca="false">AQ20*(1+AO21)</f>
        <v>540707074.364051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330083254.832549</v>
      </c>
      <c r="AS21" s="70" t="n">
        <f aca="false">AQ21/AG85</f>
        <v>0.0878273267211891</v>
      </c>
      <c r="AT21" s="70" t="n">
        <f aca="false">AR21/AG85</f>
        <v>0.0536155919570103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0.059308818516263</v>
      </c>
      <c r="BL21" s="40" t="n">
        <f aca="false">SUM(P82:P85)/AVERAGE(AG82:AG85)</f>
        <v>0.0183563182855479</v>
      </c>
      <c r="BM21" s="40" t="n">
        <f aca="false">SUM(D82:D85)/AVERAGE(AG82:AG85)</f>
        <v>0.091040825460764</v>
      </c>
      <c r="BN21" s="40" t="n">
        <f aca="false">(SUM(H82:H85)+SUM(J82:J85))/AVERAGE(AG82:AG85)</f>
        <v>0.0119432155643405</v>
      </c>
      <c r="BO21" s="69" t="n">
        <f aca="false">AL21-BN21</f>
        <v>-0.0620315407943893</v>
      </c>
      <c r="BP21" s="32" t="n">
        <f aca="false">BN21+BM21</f>
        <v>0.102984041025104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102028419.063455</v>
      </c>
      <c r="E22" s="6"/>
      <c r="F22" s="8" t="n">
        <f aca="false">'Low pensions'!I22</f>
        <v>18544872.8981371</v>
      </c>
      <c r="G22" s="81" t="n">
        <f aca="false">'Low pensions'!K22</f>
        <v>66682.1496075563</v>
      </c>
      <c r="H22" s="81" t="n">
        <f aca="false">'Low pensions'!V22</f>
        <v>366865.512725902</v>
      </c>
      <c r="I22" s="81" t="n">
        <f aca="false">'Low pensions'!M22</f>
        <v>2062.33452394504</v>
      </c>
      <c r="J22" s="81" t="n">
        <f aca="false">'Low pensions'!W22</f>
        <v>11346.3560636877</v>
      </c>
      <c r="K22" s="6"/>
      <c r="L22" s="81" t="n">
        <f aca="false">'Low pensions'!N22</f>
        <v>4299591.36744104</v>
      </c>
      <c r="M22" s="8"/>
      <c r="N22" s="81" t="n">
        <f aca="false">'Low pensions'!L22</f>
        <v>765085.873759933</v>
      </c>
      <c r="O22" s="6"/>
      <c r="P22" s="81" t="n">
        <f aca="false">'Low pensions'!X22</f>
        <v>26519876.7856488</v>
      </c>
      <c r="Q22" s="8"/>
      <c r="R22" s="81" t="n">
        <f aca="false">'Low SIPA income'!G17</f>
        <v>19424356.1338637</v>
      </c>
      <c r="S22" s="8"/>
      <c r="T22" s="81" t="n">
        <f aca="false">'Low SIPA income'!J17</f>
        <v>74270709.2197953</v>
      </c>
      <c r="U22" s="6"/>
      <c r="V22" s="81" t="n">
        <f aca="false">'Low SIPA income'!F17</f>
        <v>123378.287154311</v>
      </c>
      <c r="W22" s="8"/>
      <c r="X22" s="81" t="n">
        <f aca="false">'Low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-0.0485094024213755</v>
      </c>
      <c r="AM22" s="6" t="n">
        <f aca="false">'Central scenario'!AM21</f>
        <v>8126011.66426731</v>
      </c>
      <c r="AN22" s="63" t="n">
        <f aca="false">AM22/AVERAGE(AG86:AG89)</f>
        <v>0.00130788850840352</v>
      </c>
      <c r="AO22" s="63" t="n">
        <f aca="false">'GDP evolution by scenario'!G85</f>
        <v>0.0125396785263627</v>
      </c>
      <c r="AP22" s="63"/>
      <c r="AQ22" s="6" t="n">
        <f aca="false">AQ21*(1+AO22)</f>
        <v>547487367.253506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326049783.099108</v>
      </c>
      <c r="AS22" s="64" t="n">
        <f aca="false">AQ22/AG89</f>
        <v>0.0874694244475306</v>
      </c>
      <c r="AT22" s="64" t="n">
        <f aca="false">AR22/AG89</f>
        <v>0.0520914062583579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0.0593751109548173</v>
      </c>
      <c r="BL22" s="61" t="n">
        <f aca="false">SUM(P86:P89)/AVERAGE(AG86:AG89)</f>
        <v>0.018000287654866</v>
      </c>
      <c r="BM22" s="61" t="n">
        <f aca="false">SUM(D86:D89)/AVERAGE(AG86:AG89)</f>
        <v>0.0898842257213268</v>
      </c>
      <c r="BN22" s="61" t="n">
        <f aca="false">(SUM(H86:H89)+SUM(J86:J89))/AVERAGE(AG86:AG89)</f>
        <v>0.0127664574903633</v>
      </c>
      <c r="BO22" s="63" t="n">
        <f aca="false">AL22-BN22</f>
        <v>-0.0612758599117388</v>
      </c>
      <c r="BP22" s="32" t="n">
        <f aca="false">BN22+BM22</f>
        <v>0.10265068321169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108864344.754538</v>
      </c>
      <c r="E23" s="9"/>
      <c r="F23" s="67" t="n">
        <f aca="false">'Low pensions'!I23</f>
        <v>19787383.310882</v>
      </c>
      <c r="G23" s="82" t="n">
        <f aca="false">'Low pensions'!K23</f>
        <v>102244.218065323</v>
      </c>
      <c r="H23" s="82" t="n">
        <f aca="false">'Low pensions'!V23</f>
        <v>562517.520874031</v>
      </c>
      <c r="I23" s="82" t="n">
        <f aca="false">'Low pensions'!M23</f>
        <v>3162.19231129867</v>
      </c>
      <c r="J23" s="82" t="n">
        <f aca="false">'Low pensions'!W23</f>
        <v>17397.4490991969</v>
      </c>
      <c r="K23" s="9"/>
      <c r="L23" s="82" t="n">
        <f aca="false">'Low pensions'!N23</f>
        <v>3939404.98436416</v>
      </c>
      <c r="M23" s="67"/>
      <c r="N23" s="82" t="n">
        <f aca="false">'Low pensions'!L23</f>
        <v>818579.510877658</v>
      </c>
      <c r="O23" s="9"/>
      <c r="P23" s="82" t="n">
        <f aca="false">'Low pensions'!X23</f>
        <v>24945174.139856</v>
      </c>
      <c r="Q23" s="67"/>
      <c r="R23" s="82" t="n">
        <f aca="false">'Low SIPA income'!G18</f>
        <v>23247350.7851997</v>
      </c>
      <c r="S23" s="67"/>
      <c r="T23" s="82" t="n">
        <f aca="false">'Low SIPA income'!J18</f>
        <v>88888260.6146242</v>
      </c>
      <c r="U23" s="9"/>
      <c r="V23" s="82" t="n">
        <f aca="false">'Low SIPA income'!F18</f>
        <v>131002.673091904</v>
      </c>
      <c r="W23" s="67"/>
      <c r="X23" s="82" t="n">
        <f aca="false">'Low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-0.0085412328869069</v>
      </c>
      <c r="AK23" s="68" t="n">
        <f aca="false">AK22+1</f>
        <v>2034</v>
      </c>
      <c r="AL23" s="69" t="n">
        <f aca="false">SUM(AB90:AB93)/AVERAGE(AG90:AG93)</f>
        <v>-0.0481933273097747</v>
      </c>
      <c r="AM23" s="9" t="n">
        <f aca="false">'Central scenario'!AM22</f>
        <v>7406781.38079157</v>
      </c>
      <c r="AN23" s="69" t="n">
        <f aca="false">AM23/AVERAGE(AG90:AG93)</f>
        <v>0.00118113898514899</v>
      </c>
      <c r="AO23" s="69" t="n">
        <f aca="false">'GDP evolution by scenario'!G89</f>
        <v>0.0213374618884359</v>
      </c>
      <c r="AP23" s="69"/>
      <c r="AQ23" s="9" t="n">
        <f aca="false">AQ22*(1+AO23)</f>
        <v>559169358.086678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325527916.789625</v>
      </c>
      <c r="AS23" s="70" t="n">
        <f aca="false">AQ23/AG93</f>
        <v>0.0887603179494679</v>
      </c>
      <c r="AT23" s="70" t="n">
        <f aca="false">AR23/AG93</f>
        <v>0.0516730056427666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0.0595118013841489</v>
      </c>
      <c r="BL23" s="40" t="n">
        <f aca="false">SUM(P90:P93)/AVERAGE(AG90:AG93)</f>
        <v>0.0178823908146633</v>
      </c>
      <c r="BM23" s="40" t="n">
        <f aca="false">SUM(D90:D93)/AVERAGE(AG90:AG93)</f>
        <v>0.0898227378792602</v>
      </c>
      <c r="BN23" s="40" t="n">
        <f aca="false">(SUM(H90:H93)+SUM(J90:J93))/AVERAGE(AG90:AG93)</f>
        <v>0.0137701765110511</v>
      </c>
      <c r="BO23" s="69" t="n">
        <f aca="false">AL23-BN23</f>
        <v>-0.0619635038208258</v>
      </c>
      <c r="BP23" s="32" t="n">
        <f aca="false">BN23+BM23</f>
        <v>0.103592914390311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104310962.345675</v>
      </c>
      <c r="E24" s="9"/>
      <c r="F24" s="67" t="n">
        <f aca="false">'Low pensions'!I24</f>
        <v>18959752.158659</v>
      </c>
      <c r="G24" s="82" t="n">
        <f aca="false">'Low pensions'!K24</f>
        <v>148476.22300635</v>
      </c>
      <c r="H24" s="82" t="n">
        <f aca="false">'Low pensions'!V24</f>
        <v>816872.371412834</v>
      </c>
      <c r="I24" s="82" t="n">
        <f aca="false">'Low pensions'!M24</f>
        <v>4592.04813421701</v>
      </c>
      <c r="J24" s="82" t="n">
        <f aca="false">'Low pensions'!W24</f>
        <v>25264.0939612217</v>
      </c>
      <c r="K24" s="9"/>
      <c r="L24" s="82" t="n">
        <f aca="false">'Low pensions'!N24</f>
        <v>3599614.55233288</v>
      </c>
      <c r="M24" s="67"/>
      <c r="N24" s="82" t="n">
        <f aca="false">'Low pensions'!L24</f>
        <v>785544.065131642</v>
      </c>
      <c r="O24" s="9"/>
      <c r="P24" s="82" t="n">
        <f aca="false">'Low pensions'!X24</f>
        <v>23000248.6972876</v>
      </c>
      <c r="Q24" s="67"/>
      <c r="R24" s="82" t="n">
        <f aca="false">'Low SIPA income'!G19</f>
        <v>20580119.0171851</v>
      </c>
      <c r="S24" s="67"/>
      <c r="T24" s="82" t="n">
        <f aca="false">'Low SIPA income'!J19</f>
        <v>78689868.7761087</v>
      </c>
      <c r="U24" s="9"/>
      <c r="V24" s="82" t="n">
        <f aca="false">'Low SIPA income'!F19</f>
        <v>137459.026655012</v>
      </c>
      <c r="W24" s="67"/>
      <c r="X24" s="82" t="n">
        <f aca="false">'Low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-0.00912366516221406</v>
      </c>
      <c r="AK24" s="68" t="n">
        <f aca="false">AK23+1</f>
        <v>2035</v>
      </c>
      <c r="AL24" s="69" t="n">
        <f aca="false">SUM(AB94:AB97)/AVERAGE(AG94:AG97)</f>
        <v>-0.0465682897831848</v>
      </c>
      <c r="AM24" s="9" t="n">
        <f aca="false">'Central scenario'!AM23</f>
        <v>6738583.40306814</v>
      </c>
      <c r="AN24" s="69" t="n">
        <f aca="false">AM24/AVERAGE(AG94:AG97)</f>
        <v>0.0010611104595576</v>
      </c>
      <c r="AO24" s="69" t="n">
        <f aca="false">'GDP evolution by scenario'!G93</f>
        <v>0.0251278668509785</v>
      </c>
      <c r="AP24" s="69"/>
      <c r="AQ24" s="9" t="n">
        <f aca="false">AQ23*(1+AO24)</f>
        <v>573220091.263827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326891895.432391</v>
      </c>
      <c r="AS24" s="70" t="n">
        <f aca="false">AQ24/AG97</f>
        <v>0.0897300659241338</v>
      </c>
      <c r="AT24" s="70" t="n">
        <f aca="false">AR24/AG97</f>
        <v>0.051170626735261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0.059702066601671</v>
      </c>
      <c r="BL24" s="40" t="n">
        <f aca="false">SUM(P94:P97)/AVERAGE(AG94:AG97)</f>
        <v>0.0176881341836474</v>
      </c>
      <c r="BM24" s="40" t="n">
        <f aca="false">SUM(D94:D97)/AVERAGE(AG94:AG97)</f>
        <v>0.0885822222012085</v>
      </c>
      <c r="BN24" s="40" t="n">
        <f aca="false">(SUM(H94:H97)+SUM(J94:J97))/AVERAGE(AG94:AG97)</f>
        <v>0.0149710259161037</v>
      </c>
      <c r="BO24" s="69" t="n">
        <f aca="false">AL24-BN24</f>
        <v>-0.0615393156992886</v>
      </c>
      <c r="BP24" s="32" t="n">
        <f aca="false">BN24+BM24</f>
        <v>0.103553248117312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113373996.039969</v>
      </c>
      <c r="E25" s="9"/>
      <c r="F25" s="67" t="n">
        <f aca="false">'Low pensions'!I25</f>
        <v>20607065.8137661</v>
      </c>
      <c r="G25" s="82" t="n">
        <f aca="false">'Low pensions'!K25</f>
        <v>189845.474762486</v>
      </c>
      <c r="H25" s="82" t="n">
        <f aca="false">'Low pensions'!V25</f>
        <v>1044473.78867251</v>
      </c>
      <c r="I25" s="82" t="n">
        <f aca="false">'Low pensions'!M25</f>
        <v>5871.50952873667</v>
      </c>
      <c r="J25" s="82" t="n">
        <f aca="false">'Low pensions'!W25</f>
        <v>32303.3130517272</v>
      </c>
      <c r="K25" s="9"/>
      <c r="L25" s="82" t="n">
        <f aca="false">'Low pensions'!N25</f>
        <v>4012507.36812272</v>
      </c>
      <c r="M25" s="67"/>
      <c r="N25" s="82" t="n">
        <f aca="false">'Low pensions'!L25</f>
        <v>856510.300309789</v>
      </c>
      <c r="O25" s="9"/>
      <c r="P25" s="82" t="n">
        <f aca="false">'Low pensions'!X25</f>
        <v>25533186.7687566</v>
      </c>
      <c r="Q25" s="67"/>
      <c r="R25" s="82" t="n">
        <f aca="false">'Low SIPA income'!G20</f>
        <v>24342194.7243126</v>
      </c>
      <c r="S25" s="67"/>
      <c r="T25" s="82" t="n">
        <f aca="false">'Low SIPA income'!J20</f>
        <v>93074491.3078076</v>
      </c>
      <c r="U25" s="9"/>
      <c r="V25" s="82" t="n">
        <f aca="false">'Low SIPA income'!F20</f>
        <v>143698.094559182</v>
      </c>
      <c r="W25" s="67"/>
      <c r="X25" s="82" t="n">
        <f aca="false">'Low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-0.0444328932729726</v>
      </c>
      <c r="AM25" s="9" t="n">
        <f aca="false">'Central scenario'!AM24</f>
        <v>6098422.29766839</v>
      </c>
      <c r="AN25" s="69" t="n">
        <f aca="false">AM25/AVERAGE(AG98:AG101)</f>
        <v>0.000945841882780459</v>
      </c>
      <c r="AO25" s="69" t="n">
        <f aca="false">'GDP evolution by scenario'!G97</f>
        <v>0.0211424623707468</v>
      </c>
      <c r="AP25" s="69"/>
      <c r="AQ25" s="9" t="n">
        <f aca="false">AQ24*(1+AO25)</f>
        <v>585339375.473529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327645900.457802</v>
      </c>
      <c r="AS25" s="70" t="n">
        <f aca="false">AQ25/AG101</f>
        <v>0.0907013180976711</v>
      </c>
      <c r="AT25" s="70" t="n">
        <f aca="false">AR25/AG101</f>
        <v>0.0507704013877074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0.0599569711284558</v>
      </c>
      <c r="BL25" s="40" t="n">
        <f aca="false">SUM(P98:P101)/AVERAGE(AG98:AG101)</f>
        <v>0.0172640556027948</v>
      </c>
      <c r="BM25" s="40" t="n">
        <f aca="false">SUM(D98:D101)/AVERAGE(AG98:AG101)</f>
        <v>0.0871258087986336</v>
      </c>
      <c r="BN25" s="40" t="n">
        <f aca="false">(SUM(H98:H101)+SUM(J98:J101))/AVERAGE(AG98:AG101)</f>
        <v>0.0158042486645042</v>
      </c>
      <c r="BO25" s="69" t="n">
        <f aca="false">AL25-BN25</f>
        <v>-0.0602371419374768</v>
      </c>
      <c r="BP25" s="32" t="n">
        <f aca="false">BN25+BM25</f>
        <v>0.102930057463138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1" t="n">
        <f aca="false">'Low pensions'!Q26</f>
        <v>105508838.342917</v>
      </c>
      <c r="E26" s="6"/>
      <c r="F26" s="8" t="n">
        <f aca="false">'Low pensions'!I26</f>
        <v>19177480.3006855</v>
      </c>
      <c r="G26" s="81" t="n">
        <f aca="false">'Low pensions'!K26</f>
        <v>193632.468036018</v>
      </c>
      <c r="H26" s="81" t="n">
        <f aca="false">'Low pensions'!V26</f>
        <v>1065308.70831983</v>
      </c>
      <c r="I26" s="81" t="n">
        <f aca="false">'Low pensions'!M26</f>
        <v>5988.63303204181</v>
      </c>
      <c r="J26" s="81" t="n">
        <f aca="false">'Low pensions'!W26</f>
        <v>32947.6920098918</v>
      </c>
      <c r="K26" s="6"/>
      <c r="L26" s="81" t="n">
        <f aca="false">'Low pensions'!N26</f>
        <v>4266228.99960084</v>
      </c>
      <c r="M26" s="8"/>
      <c r="N26" s="81" t="n">
        <f aca="false">'Low pensions'!L26</f>
        <v>797289.861036606</v>
      </c>
      <c r="O26" s="6"/>
      <c r="P26" s="81" t="n">
        <f aca="false">'Low pensions'!X26</f>
        <v>26523936.1366118</v>
      </c>
      <c r="Q26" s="8"/>
      <c r="R26" s="81" t="n">
        <f aca="false">'Low SIPA income'!G21</f>
        <v>19334664.0730578</v>
      </c>
      <c r="S26" s="8"/>
      <c r="T26" s="81" t="n">
        <f aca="false">'Low SIPA income'!J21</f>
        <v>73927763.8515407</v>
      </c>
      <c r="U26" s="6"/>
      <c r="V26" s="81" t="n">
        <f aca="false">'Low SIPA income'!F21</f>
        <v>129450.461885458</v>
      </c>
      <c r="W26" s="8"/>
      <c r="X26" s="81" t="n">
        <f aca="false">'Low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-0.0434174295633246</v>
      </c>
      <c r="AM26" s="6" t="n">
        <f aca="false">'Central scenario'!AM25</f>
        <v>5493111.4769607</v>
      </c>
      <c r="AN26" s="63" t="n">
        <f aca="false">AM26/AVERAGE(AG102:AG105)</f>
        <v>0.000845890516513853</v>
      </c>
      <c r="AO26" s="63" t="n">
        <f aca="false">'GDP evolution by scenario'!G101</f>
        <v>0.0158511846849645</v>
      </c>
      <c r="AP26" s="63"/>
      <c r="AQ26" s="6" t="n">
        <f aca="false">AQ25*(1+AO26)</f>
        <v>594617698.017541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327306569.83317</v>
      </c>
      <c r="AS26" s="64" t="n">
        <f aca="false">AQ26/AG105</f>
        <v>0.0915216313169559</v>
      </c>
      <c r="AT26" s="64" t="n">
        <f aca="false">AR26/AG105</f>
        <v>0.0503779677459334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0.0136291505744945</v>
      </c>
      <c r="BJ26" s="5" t="n">
        <f aca="false">BJ25+1</f>
        <v>2037</v>
      </c>
      <c r="BK26" s="61" t="n">
        <f aca="false">SUM(T102:T105)/AVERAGE(AG102:AG105)</f>
        <v>0.0598556881278856</v>
      </c>
      <c r="BL26" s="61" t="n">
        <f aca="false">SUM(P102:P105)/AVERAGE(AG102:AG105)</f>
        <v>0.0170885354562741</v>
      </c>
      <c r="BM26" s="61" t="n">
        <f aca="false">SUM(D102:D105)/AVERAGE(AG102:AG105)</f>
        <v>0.0861845822349361</v>
      </c>
      <c r="BN26" s="61" t="n">
        <f aca="false">(SUM(H102:H105)+SUM(J102:J105))/AVERAGE(AG102:AG105)</f>
        <v>0.016996911804841</v>
      </c>
      <c r="BO26" s="63" t="n">
        <f aca="false">AL26-BN26</f>
        <v>-0.0604143413681655</v>
      </c>
      <c r="BP26" s="32" t="n">
        <f aca="false">BN26+BM26</f>
        <v>0.103181494039777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2" t="n">
        <f aca="false">'Low pensions'!Q27</f>
        <v>106211690.286711</v>
      </c>
      <c r="E27" s="9"/>
      <c r="F27" s="67" t="n">
        <f aca="false">'Low pensions'!I27</f>
        <v>19305231.9612867</v>
      </c>
      <c r="G27" s="82" t="n">
        <f aca="false">'Low pensions'!K27</f>
        <v>211229.041623464</v>
      </c>
      <c r="H27" s="82" t="n">
        <f aca="false">'Low pensions'!V27</f>
        <v>1162119.8643694</v>
      </c>
      <c r="I27" s="82" t="n">
        <f aca="false">'Low pensions'!M27</f>
        <v>6532.85695742682</v>
      </c>
      <c r="J27" s="82" t="n">
        <f aca="false">'Low pensions'!W27</f>
        <v>35941.8514753426</v>
      </c>
      <c r="K27" s="9"/>
      <c r="L27" s="82" t="n">
        <f aca="false">'Low pensions'!N27</f>
        <v>3669736.53404985</v>
      </c>
      <c r="M27" s="67"/>
      <c r="N27" s="82" t="n">
        <f aca="false">'Low pensions'!L27</f>
        <v>790986.917545874</v>
      </c>
      <c r="O27" s="9"/>
      <c r="P27" s="82" t="n">
        <f aca="false">'Low pensions'!X27</f>
        <v>23394056.9618448</v>
      </c>
      <c r="Q27" s="67"/>
      <c r="R27" s="82" t="n">
        <f aca="false">'Low SIPA income'!G22</f>
        <v>22041038.7281914</v>
      </c>
      <c r="S27" s="67"/>
      <c r="T27" s="82" t="n">
        <f aca="false">'Low SIPA income'!J22</f>
        <v>84275821.9115361</v>
      </c>
      <c r="U27" s="9"/>
      <c r="V27" s="82" t="n">
        <f aca="false">'Low SIPA income'!F22</f>
        <v>124241.716375217</v>
      </c>
      <c r="W27" s="67"/>
      <c r="X27" s="82" t="n">
        <f aca="false">'Low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-0.00886984486569711</v>
      </c>
      <c r="AK27" s="68" t="n">
        <f aca="false">AK26+1</f>
        <v>2038</v>
      </c>
      <c r="AL27" s="69" t="n">
        <f aca="false">SUM(AB106:AB109)/AVERAGE(AG106:AG109)</f>
        <v>-0.042706626155244</v>
      </c>
      <c r="AM27" s="9" t="n">
        <f aca="false">'Central scenario'!AM26</f>
        <v>4920541.96276278</v>
      </c>
      <c r="AN27" s="69" t="n">
        <f aca="false">AM27/AVERAGE(AG106:AG109)</f>
        <v>0.000749893523334171</v>
      </c>
      <c r="AO27" s="69" t="n">
        <f aca="false">'GDP evolution by scenario'!G105</f>
        <v>0.0185187236516382</v>
      </c>
      <c r="AP27" s="69"/>
      <c r="AQ27" s="9" t="n">
        <f aca="false">AQ26*(1+AO27)</f>
        <v>605629258.845502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328405701.832197</v>
      </c>
      <c r="AS27" s="70" t="n">
        <f aca="false">AQ27/AG109</f>
        <v>0.0921077240353542</v>
      </c>
      <c r="AT27" s="70" t="n">
        <f aca="false">AR27/AG109</f>
        <v>0.0499459055423764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0.0131172878598054</v>
      </c>
      <c r="BJ27" s="7" t="n">
        <f aca="false">BJ26+1</f>
        <v>2038</v>
      </c>
      <c r="BK27" s="40" t="n">
        <f aca="false">SUM(T106:T109)/AVERAGE(AG106:AG109)</f>
        <v>0.059817059034611</v>
      </c>
      <c r="BL27" s="40" t="n">
        <f aca="false">SUM(P106:P109)/AVERAGE(AG106:AG109)</f>
        <v>0.0166817981298287</v>
      </c>
      <c r="BM27" s="40" t="n">
        <f aca="false">SUM(D106:D109)/AVERAGE(AG106:AG109)</f>
        <v>0.0858418870600262</v>
      </c>
      <c r="BN27" s="40" t="n">
        <f aca="false">(SUM(H106:H109)+SUM(J106:J109))/AVERAGE(AG106:AG109)</f>
        <v>0.0177765006061552</v>
      </c>
      <c r="BO27" s="69" t="n">
        <f aca="false">AL27-BN27</f>
        <v>-0.0604831267613992</v>
      </c>
      <c r="BP27" s="32" t="n">
        <f aca="false">BN27+BM27</f>
        <v>0.103618387666181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2" t="n">
        <f aca="false">'Low pensions'!Q28</f>
        <v>99388176.5088936</v>
      </c>
      <c r="E28" s="9"/>
      <c r="F28" s="67" t="n">
        <f aca="false">'Low pensions'!I28</f>
        <v>18064977.5607004</v>
      </c>
      <c r="G28" s="82" t="n">
        <f aca="false">'Low pensions'!K28</f>
        <v>227995.709527446</v>
      </c>
      <c r="H28" s="82" t="n">
        <f aca="false">'Low pensions'!V28</f>
        <v>1254365.1242103</v>
      </c>
      <c r="I28" s="82" t="n">
        <f aca="false">'Low pensions'!M28</f>
        <v>7051.41369672515</v>
      </c>
      <c r="J28" s="82" t="n">
        <f aca="false">'Low pensions'!W28</f>
        <v>38794.7976559888</v>
      </c>
      <c r="K28" s="9"/>
      <c r="L28" s="82" t="n">
        <f aca="false">'Low pensions'!N28</f>
        <v>3308279.04526512</v>
      </c>
      <c r="M28" s="67"/>
      <c r="N28" s="82" t="n">
        <f aca="false">'Low pensions'!L28</f>
        <v>750970.232147779</v>
      </c>
      <c r="O28" s="9"/>
      <c r="P28" s="82" t="n">
        <f aca="false">'Low pensions'!X28</f>
        <v>21298292.3380149</v>
      </c>
      <c r="Q28" s="67"/>
      <c r="R28" s="82" t="n">
        <f aca="false">'Low SIPA income'!G23</f>
        <v>18066228.260474</v>
      </c>
      <c r="S28" s="67"/>
      <c r="T28" s="82" t="n">
        <f aca="false">'Low SIPA income'!J23</f>
        <v>69077789.5846383</v>
      </c>
      <c r="U28" s="9"/>
      <c r="V28" s="82" t="n">
        <f aca="false">'Low SIPA income'!F23</f>
        <v>112485.920454584</v>
      </c>
      <c r="W28" s="67"/>
      <c r="X28" s="82" t="n">
        <f aca="false">'Low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-0.0410467617635174</v>
      </c>
      <c r="AM28" s="9" t="n">
        <f aca="false">'Central scenario'!AM27</f>
        <v>4379286.21321994</v>
      </c>
      <c r="AN28" s="69" t="n">
        <f aca="false">AM28/AVERAGE(AG110:AG113)</f>
        <v>0.000657981676273394</v>
      </c>
      <c r="AO28" s="69" t="n">
        <f aca="false">'GDP evolution by scenario'!G109</f>
        <v>0.0114951611008478</v>
      </c>
      <c r="AP28" s="69"/>
      <c r="AQ28" s="9" t="n">
        <f aca="false">AQ27*(1+AO28)</f>
        <v>612591064.743318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327778466.907377</v>
      </c>
      <c r="AS28" s="70" t="n">
        <f aca="false">AQ28/AG113</f>
        <v>0.0914764400137443</v>
      </c>
      <c r="AT28" s="70" t="n">
        <f aca="false">AR28/AG113</f>
        <v>0.0489462040691262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0.018064997115686</v>
      </c>
      <c r="BJ28" s="7" t="n">
        <f aca="false">BJ27+1</f>
        <v>2039</v>
      </c>
      <c r="BK28" s="40" t="n">
        <f aca="false">SUM(T110:T113)/AVERAGE(AG110:AG113)</f>
        <v>0.0601459495548761</v>
      </c>
      <c r="BL28" s="40" t="n">
        <f aca="false">SUM(P110:P113)/AVERAGE(AG110:AG113)</f>
        <v>0.0164425316019878</v>
      </c>
      <c r="BM28" s="40" t="n">
        <f aca="false">SUM(D110:D113)/AVERAGE(AG110:AG113)</f>
        <v>0.0847501797164057</v>
      </c>
      <c r="BN28" s="40" t="n">
        <f aca="false">(SUM(H110:H113)+SUM(J110:J113))/AVERAGE(AG110:AG113)</f>
        <v>0.0185626826569009</v>
      </c>
      <c r="BO28" s="69" t="n">
        <f aca="false">AL28-BN28</f>
        <v>-0.0596094444204183</v>
      </c>
      <c r="BP28" s="32" t="n">
        <f aca="false">BN28+BM28</f>
        <v>0.103312862373307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2" t="n">
        <f aca="false">'Low pensions'!Q29</f>
        <v>91125826.8952763</v>
      </c>
      <c r="E29" s="9"/>
      <c r="F29" s="67" t="n">
        <f aca="false">'Low pensions'!I29</f>
        <v>16563197.7151339</v>
      </c>
      <c r="G29" s="82" t="n">
        <f aca="false">'Low pensions'!K29</f>
        <v>233179.582375956</v>
      </c>
      <c r="H29" s="82" t="n">
        <f aca="false">'Low pensions'!V29</f>
        <v>1282885.26313305</v>
      </c>
      <c r="I29" s="82" t="n">
        <f aca="false">'Low pensions'!M29</f>
        <v>7211.73966111208</v>
      </c>
      <c r="J29" s="82" t="n">
        <f aca="false">'Low pensions'!W29</f>
        <v>39676.8638082386</v>
      </c>
      <c r="K29" s="9"/>
      <c r="L29" s="82" t="n">
        <f aca="false">'Low pensions'!N29</f>
        <v>3051396.7057971</v>
      </c>
      <c r="M29" s="67"/>
      <c r="N29" s="82" t="n">
        <f aca="false">'Low pensions'!L29</f>
        <v>686850.352897843</v>
      </c>
      <c r="O29" s="9"/>
      <c r="P29" s="82" t="n">
        <f aca="false">'Low pensions'!X29</f>
        <v>19612560.0001379</v>
      </c>
      <c r="Q29" s="67"/>
      <c r="R29" s="82" t="n">
        <f aca="false">'Low SIPA income'!G24</f>
        <v>19758169.3249393</v>
      </c>
      <c r="S29" s="67"/>
      <c r="T29" s="82" t="n">
        <f aca="false">'Low SIPA income'!J24</f>
        <v>75547072.8880299</v>
      </c>
      <c r="U29" s="9"/>
      <c r="V29" s="82" t="n">
        <f aca="false">'Low SIPA income'!F24</f>
        <v>112102.826524005</v>
      </c>
      <c r="W29" s="67"/>
      <c r="X29" s="82" t="n">
        <f aca="false">'Low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-0.0399618944848996</v>
      </c>
      <c r="AM29" s="9" t="n">
        <f aca="false">'Central scenario'!AM28</f>
        <v>3887732.69163583</v>
      </c>
      <c r="AN29" s="69" t="n">
        <f aca="false">AM29/AVERAGE(AG114:AG117)</f>
        <v>0.000580818242429837</v>
      </c>
      <c r="AO29" s="69" t="n">
        <f aca="false">'GDP evolution by scenario'!G113</f>
        <v>0.0187045398003354</v>
      </c>
      <c r="AP29" s="69"/>
      <c r="AQ29" s="9" t="n">
        <f aca="false">AQ28*(1+AO29)</f>
        <v>624049298.695139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329988461.916658</v>
      </c>
      <c r="AS29" s="70" t="n">
        <f aca="false">AQ29/AG117</f>
        <v>0.0930028243382451</v>
      </c>
      <c r="AT29" s="70" t="n">
        <f aca="false">AR29/AG117</f>
        <v>0.0491785809573921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0.0137807716402048</v>
      </c>
      <c r="BJ29" s="7" t="n">
        <f aca="false">BJ28+1</f>
        <v>2040</v>
      </c>
      <c r="BK29" s="40" t="n">
        <f aca="false">SUM(T114:T117)/AVERAGE(AG114:AG117)</f>
        <v>0.0600333164040124</v>
      </c>
      <c r="BL29" s="40" t="n">
        <f aca="false">SUM(P114:P117)/AVERAGE(AG114:AG117)</f>
        <v>0.0161708465015924</v>
      </c>
      <c r="BM29" s="40" t="n">
        <f aca="false">SUM(D114:D117)/AVERAGE(AG114:AG117)</f>
        <v>0.0838243643873197</v>
      </c>
      <c r="BN29" s="40" t="n">
        <f aca="false">(SUM(H114:H117)+SUM(J114:J117))/AVERAGE(AG114:AG117)</f>
        <v>0.0195664946318587</v>
      </c>
      <c r="BO29" s="69" t="n">
        <f aca="false">AL29-BN29</f>
        <v>-0.0595283891167583</v>
      </c>
      <c r="BP29" s="32" t="n">
        <f aca="false">BN29+BM29</f>
        <v>0.103390859019178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90613526.7491123</v>
      </c>
      <c r="E30" s="6"/>
      <c r="F30" s="8" t="n">
        <f aca="false">'Low pensions'!I30</f>
        <v>16470081.0993565</v>
      </c>
      <c r="G30" s="81" t="n">
        <f aca="false">'Low pensions'!K30</f>
        <v>189879.95484708</v>
      </c>
      <c r="H30" s="81" t="n">
        <f aca="false">'Low pensions'!V30</f>
        <v>1044663.48792468</v>
      </c>
      <c r="I30" s="81" t="n">
        <f aca="false">'Low pensions'!M30</f>
        <v>5872.57592310553</v>
      </c>
      <c r="J30" s="81" t="n">
        <f aca="false">'Low pensions'!W30</f>
        <v>32309.1800389074</v>
      </c>
      <c r="K30" s="6"/>
      <c r="L30" s="81" t="n">
        <f aca="false">'Low pensions'!N30</f>
        <v>3574517.52676076</v>
      </c>
      <c r="M30" s="8"/>
      <c r="N30" s="81" t="n">
        <f aca="false">'Low pensions'!L30</f>
        <v>683471.593930826</v>
      </c>
      <c r="O30" s="6"/>
      <c r="P30" s="81" t="n">
        <f aca="false">'Low pensions'!X30</f>
        <v>22308447.4919886</v>
      </c>
      <c r="Q30" s="8"/>
      <c r="R30" s="81" t="n">
        <f aca="false">'Low SIPA income'!G25</f>
        <v>15760588.8300529</v>
      </c>
      <c r="S30" s="8"/>
      <c r="T30" s="81" t="n">
        <f aca="false">'Low SIPA income'!J25</f>
        <v>60261977.3887342</v>
      </c>
      <c r="U30" s="6"/>
      <c r="V30" s="81" t="n">
        <f aca="false">'Low SIPA income'!F25</f>
        <v>110988.074669527</v>
      </c>
      <c r="W30" s="8"/>
      <c r="X30" s="81" t="n">
        <f aca="false">'Low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-0.431716250210344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0.0150244316575683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91487854.0194997</v>
      </c>
      <c r="E31" s="9"/>
      <c r="F31" s="67" t="n">
        <f aca="false">'Low pensions'!I31</f>
        <v>16629000.430358</v>
      </c>
      <c r="G31" s="82" t="n">
        <f aca="false">'Low pensions'!K31</f>
        <v>194832.254670393</v>
      </c>
      <c r="H31" s="82" t="n">
        <f aca="false">'Low pensions'!V31</f>
        <v>1071909.58038787</v>
      </c>
      <c r="I31" s="82" t="n">
        <f aca="false">'Low pensions'!M31</f>
        <v>6025.73983516681</v>
      </c>
      <c r="J31" s="82" t="n">
        <f aca="false">'Low pensions'!W31</f>
        <v>33151.8426924086</v>
      </c>
      <c r="K31" s="9"/>
      <c r="L31" s="82" t="n">
        <f aca="false">'Low pensions'!N31</f>
        <v>3250287.77850783</v>
      </c>
      <c r="M31" s="67"/>
      <c r="N31" s="82" t="n">
        <f aca="false">'Low pensions'!L31</f>
        <v>691128.159056459</v>
      </c>
      <c r="O31" s="9"/>
      <c r="P31" s="82" t="n">
        <f aca="false">'Low pensions'!X31</f>
        <v>20668141.9492501</v>
      </c>
      <c r="Q31" s="67"/>
      <c r="R31" s="82" t="n">
        <f aca="false">'Low SIPA income'!G26</f>
        <v>18703119.7272112</v>
      </c>
      <c r="S31" s="67"/>
      <c r="T31" s="82" t="n">
        <f aca="false">'Low SIPA income'!J26</f>
        <v>71512999.3081739</v>
      </c>
      <c r="U31" s="9"/>
      <c r="V31" s="82" t="n">
        <f aca="false">'Low SIPA income'!F26</f>
        <v>107486.273713936</v>
      </c>
      <c r="W31" s="67"/>
      <c r="X31" s="82" t="n">
        <f aca="false">'Low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0.0132273181334223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2" t="n">
        <f aca="false">'Low pensions'!Q32</f>
        <v>93609562.2990226</v>
      </c>
      <c r="E32" s="9"/>
      <c r="F32" s="67" t="n">
        <f aca="false">'Low pensions'!I32</f>
        <v>17014646.0252996</v>
      </c>
      <c r="G32" s="82" t="n">
        <f aca="false">'Low pensions'!K32</f>
        <v>186101.284892964</v>
      </c>
      <c r="H32" s="82" t="n">
        <f aca="false">'Low pensions'!V32</f>
        <v>1023874.36072501</v>
      </c>
      <c r="I32" s="82" t="n">
        <f aca="false">'Low pensions'!M32</f>
        <v>5755.70984205039</v>
      </c>
      <c r="J32" s="82" t="n">
        <f aca="false">'Low pensions'!W32</f>
        <v>31666.2173420105</v>
      </c>
      <c r="K32" s="9"/>
      <c r="L32" s="82" t="n">
        <f aca="false">'Low pensions'!N32</f>
        <v>3177620.63583764</v>
      </c>
      <c r="M32" s="67"/>
      <c r="N32" s="82" t="n">
        <f aca="false">'Low pensions'!L32</f>
        <v>708574.677330781</v>
      </c>
      <c r="O32" s="9"/>
      <c r="P32" s="82" t="n">
        <f aca="false">'Low pensions'!X32</f>
        <v>20387057.3964796</v>
      </c>
      <c r="Q32" s="67"/>
      <c r="R32" s="82" t="n">
        <f aca="false">'Low SIPA income'!G27</f>
        <v>15783642.2468858</v>
      </c>
      <c r="S32" s="67"/>
      <c r="T32" s="82" t="n">
        <f aca="false">'Low SIPA income'!J27</f>
        <v>60350124.1260734</v>
      </c>
      <c r="U32" s="9"/>
      <c r="V32" s="82" t="n">
        <f aca="false">'Low SIPA income'!F27</f>
        <v>109352.321436835</v>
      </c>
      <c r="W32" s="67"/>
      <c r="X32" s="82" t="n">
        <f aca="false">'Low SIPA income'!M27</f>
        <v>274661.504300241</v>
      </c>
      <c r="Y32" s="9"/>
      <c r="Z32" s="9" t="n">
        <f aca="false">R32+V32-N32-L32-F32</f>
        <v>-5007846.77014547</v>
      </c>
      <c r="AA32" s="9"/>
      <c r="AB32" s="9" t="n">
        <f aca="false">T32-P32-D32</f>
        <v>-53646495.5694287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-0.0105527918093425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0.0151971893077224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92490945.8623862</v>
      </c>
      <c r="E33" s="9"/>
      <c r="F33" s="67" t="n">
        <f aca="false">'Low pensions'!I33</f>
        <v>16811324.2466265</v>
      </c>
      <c r="G33" s="82" t="n">
        <f aca="false">'Low pensions'!K33</f>
        <v>200464.877487003</v>
      </c>
      <c r="H33" s="82" t="n">
        <f aca="false">'Low pensions'!V33</f>
        <v>1102898.60923246</v>
      </c>
      <c r="I33" s="82" t="n">
        <f aca="false">'Low pensions'!M33</f>
        <v>6199.94466454655</v>
      </c>
      <c r="J33" s="82" t="n">
        <f aca="false">'Low pensions'!W33</f>
        <v>34110.2662649217</v>
      </c>
      <c r="K33" s="9"/>
      <c r="L33" s="82" t="n">
        <f aca="false">'Low pensions'!N33</f>
        <v>3279911.86164061</v>
      </c>
      <c r="M33" s="67"/>
      <c r="N33" s="82" t="n">
        <f aca="false">'Low pensions'!L33</f>
        <v>701552.982684307</v>
      </c>
      <c r="O33" s="9"/>
      <c r="P33" s="82" t="n">
        <f aca="false">'Low pensions'!X33</f>
        <v>20879215.7612332</v>
      </c>
      <c r="Q33" s="67"/>
      <c r="R33" s="82" t="n">
        <f aca="false">'Low SIPA income'!G28</f>
        <v>17956960.8273811</v>
      </c>
      <c r="S33" s="67"/>
      <c r="T33" s="82" t="n">
        <f aca="false">'Low SIPA income'!J28</f>
        <v>68659996.0838135</v>
      </c>
      <c r="U33" s="9"/>
      <c r="V33" s="82" t="n">
        <f aca="false">'Low SIPA income'!F28</f>
        <v>109757.486777464</v>
      </c>
      <c r="W33" s="67"/>
      <c r="X33" s="82" t="n">
        <f aca="false">'Low SIPA income'!M28</f>
        <v>275679.162823492</v>
      </c>
      <c r="Y33" s="9"/>
      <c r="Z33" s="9" t="n">
        <f aca="false">R33+V33-N33-L33-F33</f>
        <v>-2726070.77679286</v>
      </c>
      <c r="AA33" s="9"/>
      <c r="AB33" s="9" t="n">
        <f aca="false">T33-P33-D33</f>
        <v>-44710165.539806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-0.00887505990546144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11654899</v>
      </c>
      <c r="AX33" s="7"/>
      <c r="AY33" s="40" t="n">
        <f aca="false">(AW33-AW32)/AW32</f>
        <v>0.00898310070682238</v>
      </c>
      <c r="AZ33" s="39" t="n">
        <f aca="false">workers_and_wage_low!B21</f>
        <v>5678.46307194578</v>
      </c>
      <c r="BA33" s="40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0.0132254215563922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105913179.945101</v>
      </c>
      <c r="E34" s="6"/>
      <c r="F34" s="8" t="n">
        <f aca="false">'Low pensions'!I34</f>
        <v>19250974.173165</v>
      </c>
      <c r="G34" s="81" t="n">
        <f aca="false">'Low pensions'!K34</f>
        <v>233133.974652747</v>
      </c>
      <c r="H34" s="81" t="n">
        <f aca="false">'Low pensions'!V34</f>
        <v>1282634.3428964</v>
      </c>
      <c r="I34" s="81" t="n">
        <f aca="false">'Low pensions'!M34</f>
        <v>7210.32911297155</v>
      </c>
      <c r="J34" s="81" t="n">
        <f aca="false">'Low pensions'!W34</f>
        <v>39669.1033885484</v>
      </c>
      <c r="K34" s="6"/>
      <c r="L34" s="81" t="n">
        <f aca="false">'Low pensions'!N34</f>
        <v>3811129.57551449</v>
      </c>
      <c r="M34" s="8"/>
      <c r="N34" s="81" t="n">
        <f aca="false">'Low pensions'!L34</f>
        <v>718558.97998213</v>
      </c>
      <c r="O34" s="6"/>
      <c r="P34" s="81" t="n">
        <f aca="false">'Low pensions'!X34</f>
        <v>23729268.9833798</v>
      </c>
      <c r="Q34" s="8"/>
      <c r="R34" s="81" t="n">
        <f aca="false">'Low SIPA income'!G29</f>
        <v>16445349.5280877</v>
      </c>
      <c r="S34" s="8"/>
      <c r="T34" s="81" t="n">
        <f aca="false">'Low SIPA income'!J29</f>
        <v>62880219.2670439</v>
      </c>
      <c r="U34" s="6"/>
      <c r="V34" s="81" t="n">
        <f aca="false">'Low SIPA income'!F29</f>
        <v>111505.603146125</v>
      </c>
      <c r="W34" s="8"/>
      <c r="X34" s="81" t="n">
        <f aca="false">'Low SIPA income'!M29</f>
        <v>280069.927145634</v>
      </c>
      <c r="Y34" s="6"/>
      <c r="Z34" s="6" t="n">
        <f aca="false">R34+V34-N34-L34-F34</f>
        <v>-7223807.59742783</v>
      </c>
      <c r="AA34" s="6"/>
      <c r="AB34" s="6" t="n">
        <f aca="false">T34-P34-D34</f>
        <v>-66762229.6614372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-0.0139271044986717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-0.0131140428878798</v>
      </c>
      <c r="AV34" s="5"/>
      <c r="AW34" s="65" t="n">
        <f aca="false">workers_and_wage_low!C22</f>
        <v>11437715</v>
      </c>
      <c r="AX34" s="5"/>
      <c r="AY34" s="61" t="n">
        <f aca="false">(AW34-AW33)/AW33</f>
        <v>-0.0186345673180008</v>
      </c>
      <c r="AZ34" s="66" t="n">
        <f aca="false">workers_and_wage_low!B22</f>
        <v>5989.56764548627</v>
      </c>
      <c r="BA34" s="61" t="n">
        <f aca="false">(AZ34-AZ33)/AZ33</f>
        <v>0.0547867564865386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0.0155280506567419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97636294.4921814</v>
      </c>
      <c r="E35" s="9"/>
      <c r="F35" s="67" t="n">
        <f aca="false">'Low pensions'!I35</f>
        <v>17746552.2667413</v>
      </c>
      <c r="G35" s="82" t="n">
        <f aca="false">'Low pensions'!K35</f>
        <v>265124.468687724</v>
      </c>
      <c r="H35" s="82" t="n">
        <f aca="false">'Low pensions'!V35</f>
        <v>1458636.60235516</v>
      </c>
      <c r="I35" s="82" t="n">
        <f aca="false">'Low pensions'!M35</f>
        <v>8199.72583570279</v>
      </c>
      <c r="J35" s="82" t="n">
        <f aca="false">'Low pensions'!W35</f>
        <v>45112.4722377883</v>
      </c>
      <c r="K35" s="9"/>
      <c r="L35" s="82" t="n">
        <f aca="false">'Low pensions'!N35</f>
        <v>3033109.69841099</v>
      </c>
      <c r="M35" s="67"/>
      <c r="N35" s="82" t="n">
        <f aca="false">'Low pensions'!L35</f>
        <v>731878.370983243</v>
      </c>
      <c r="O35" s="9"/>
      <c r="P35" s="82" t="n">
        <f aca="false">'Low pensions'!X35</f>
        <v>19765399.5019713</v>
      </c>
      <c r="Q35" s="67"/>
      <c r="R35" s="82" t="n">
        <f aca="false">'Low SIPA income'!G30</f>
        <v>18992737.0307251</v>
      </c>
      <c r="S35" s="67"/>
      <c r="T35" s="82" t="n">
        <f aca="false">'Low SIPA income'!J30</f>
        <v>72620376.1697836</v>
      </c>
      <c r="U35" s="9"/>
      <c r="V35" s="82" t="n">
        <f aca="false">'Low SIPA income'!F30</f>
        <v>93436.2155972832</v>
      </c>
      <c r="W35" s="67"/>
      <c r="X35" s="82" t="n">
        <f aca="false">'Low SIPA income'!M30</f>
        <v>234684.835171929</v>
      </c>
      <c r="Y35" s="9"/>
      <c r="Z35" s="9" t="n">
        <f aca="false">R35+V35-N35-L35-F35</f>
        <v>-2425367.08981314</v>
      </c>
      <c r="AA35" s="9"/>
      <c r="AB35" s="9" t="n">
        <f aca="false">T35-P35-D35</f>
        <v>-44781317.8243691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-0.0111397712322847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9965526</v>
      </c>
      <c r="AX35" s="7"/>
      <c r="AY35" s="40" t="n">
        <f aca="false">(AW35-AW34)/AW34</f>
        <v>-0.128713558608516</v>
      </c>
      <c r="AZ35" s="39" t="n">
        <f aca="false">workers_and_wage_low!B23</f>
        <v>6367.17964941606</v>
      </c>
      <c r="BA35" s="40" t="n">
        <f aca="false">(AZ35-AZ34)/AZ34</f>
        <v>0.0630449518696658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0.013362964632537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97156377.7532247</v>
      </c>
      <c r="E36" s="9"/>
      <c r="F36" s="67" t="n">
        <f aca="false">'Low pensions'!I36</f>
        <v>17659321.7185535</v>
      </c>
      <c r="G36" s="82" t="n">
        <f aca="false">'Low pensions'!K36</f>
        <v>282736.660424604</v>
      </c>
      <c r="H36" s="82" t="n">
        <f aca="false">'Low pensions'!V36</f>
        <v>1555533.68485481</v>
      </c>
      <c r="I36" s="82" t="n">
        <f aca="false">'Low pensions'!M36</f>
        <v>8744.43279663729</v>
      </c>
      <c r="J36" s="82" t="n">
        <f aca="false">'Low pensions'!W36</f>
        <v>48109.2892223139</v>
      </c>
      <c r="K36" s="9"/>
      <c r="L36" s="82" t="n">
        <f aca="false">'Low pensions'!N36</f>
        <v>3001483.33295022</v>
      </c>
      <c r="M36" s="67"/>
      <c r="N36" s="82" t="n">
        <f aca="false">'Low pensions'!L36</f>
        <v>730825.408866413</v>
      </c>
      <c r="O36" s="9"/>
      <c r="P36" s="82" t="n">
        <f aca="false">'Low pensions'!X36</f>
        <v>19595497.0543572</v>
      </c>
      <c r="Q36" s="67"/>
      <c r="R36" s="82" t="n">
        <f aca="false">'Low SIPA income'!G31</f>
        <v>16088207.085186</v>
      </c>
      <c r="S36" s="67"/>
      <c r="T36" s="82" t="n">
        <f aca="false">'Low SIPA income'!J31</f>
        <v>61514654.1824668</v>
      </c>
      <c r="U36" s="9"/>
      <c r="V36" s="82" t="n">
        <f aca="false">'Low SIPA income'!F31</f>
        <v>90490.4008087471</v>
      </c>
      <c r="W36" s="67"/>
      <c r="X36" s="82" t="n">
        <f aca="false">'Low SIPA income'!M31</f>
        <v>227285.797725096</v>
      </c>
      <c r="Y36" s="9"/>
      <c r="Z36" s="9" t="n">
        <f aca="false">R36+V36-N36-L36-F36</f>
        <v>-5212932.97437535</v>
      </c>
      <c r="AA36" s="9"/>
      <c r="AB36" s="9" t="n">
        <f aca="false">T36-P36-D36</f>
        <v>-55237220.6251151</v>
      </c>
      <c r="AC36" s="50"/>
      <c r="AD36" s="9"/>
      <c r="AE36" s="9"/>
      <c r="AF36" s="9"/>
      <c r="AG36" s="9" t="n">
        <f aca="false">AG35*'Pessimist macro hypothesis'!B18/'Pessimist macro hypothesis'!B17</f>
        <v>4463803318.74889</v>
      </c>
      <c r="AH36" s="40" t="n">
        <f aca="false">(AG36-AG35)/AG35</f>
        <v>0.110412784005119</v>
      </c>
      <c r="AI36" s="40"/>
      <c r="AJ36" s="40" t="n">
        <f aca="false">AB36/AG36</f>
        <v>-0.012374474563677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10050742</v>
      </c>
      <c r="AX36" s="7"/>
      <c r="AY36" s="40" t="n">
        <f aca="false">(AW36-AW35)/AW35</f>
        <v>0.00855107898970912</v>
      </c>
      <c r="AZ36" s="39" t="n">
        <f aca="false">workers_and_wage_low!B24</f>
        <v>6182.63890986184</v>
      </c>
      <c r="BA36" s="40" t="n">
        <f aca="false">(AZ36-AZ35)/AZ35</f>
        <v>-0.0289831212114687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0.0153504553480858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95492103.0187595</v>
      </c>
      <c r="E37" s="9"/>
      <c r="F37" s="67" t="n">
        <f aca="false">'Low pensions'!I37</f>
        <v>17356820.0851699</v>
      </c>
      <c r="G37" s="82" t="n">
        <f aca="false">'Low pensions'!K37</f>
        <v>295365.866422491</v>
      </c>
      <c r="H37" s="82" t="n">
        <f aca="false">'Low pensions'!V37</f>
        <v>1625015.850037</v>
      </c>
      <c r="I37" s="82" t="n">
        <f aca="false">'Low pensions'!M37</f>
        <v>9135.02679657185</v>
      </c>
      <c r="J37" s="82" t="n">
        <f aca="false">'Low pensions'!W37</f>
        <v>50258.2221660926</v>
      </c>
      <c r="K37" s="9"/>
      <c r="L37" s="82" t="n">
        <f aca="false">'Low pensions'!N37</f>
        <v>2974688.94530649</v>
      </c>
      <c r="M37" s="67"/>
      <c r="N37" s="82" t="n">
        <f aca="false">'Low pensions'!L37</f>
        <v>720813.16487496</v>
      </c>
      <c r="O37" s="9"/>
      <c r="P37" s="82" t="n">
        <f aca="false">'Low pensions'!X37</f>
        <v>19401376.4371473</v>
      </c>
      <c r="Q37" s="67"/>
      <c r="R37" s="82" t="n">
        <f aca="false">'Low SIPA income'!G32</f>
        <v>18364169.9838879</v>
      </c>
      <c r="S37" s="67"/>
      <c r="T37" s="82" t="n">
        <f aca="false">'Low SIPA income'!J32</f>
        <v>70216995.5872269</v>
      </c>
      <c r="U37" s="9"/>
      <c r="V37" s="82" t="n">
        <f aca="false">'Low SIPA income'!F32</f>
        <v>89424.1947634909</v>
      </c>
      <c r="W37" s="67"/>
      <c r="X37" s="82" t="n">
        <f aca="false">'Low SIPA income'!M32</f>
        <v>224607.795535145</v>
      </c>
      <c r="Y37" s="9"/>
      <c r="Z37" s="9" t="n">
        <f aca="false">R37+V37-N37-L37-F37</f>
        <v>-2598728.0167</v>
      </c>
      <c r="AA37" s="9"/>
      <c r="AB37" s="9" t="n">
        <f aca="false">T37-P37-D37</f>
        <v>-44676483.8686799</v>
      </c>
      <c r="AC37" s="50"/>
      <c r="AD37" s="9"/>
      <c r="AE37" s="9"/>
      <c r="AF37" s="9"/>
      <c r="AG37" s="9" t="n">
        <f aca="false">AG36*'Pessimist macro hypothesis'!B19/'Pessimist macro hypothesis'!B18</f>
        <v>4673520914.97293</v>
      </c>
      <c r="AH37" s="40" t="n">
        <f aca="false">(AG37-AG36)/AG36</f>
        <v>0.0469818182497381</v>
      </c>
      <c r="AI37" s="40" t="n">
        <f aca="false">(AG37-AG33)/AG33</f>
        <v>-0.0722964768966578</v>
      </c>
      <c r="AJ37" s="40" t="n">
        <f aca="false">AB37/AG37</f>
        <v>-0.0095594915870701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10346036</v>
      </c>
      <c r="AX37" s="7"/>
      <c r="AY37" s="40" t="n">
        <f aca="false">(AW37-AW36)/AW36</f>
        <v>0.0293803183884334</v>
      </c>
      <c r="AZ37" s="39" t="n">
        <f aca="false">workers_and_wage_low!B25</f>
        <v>5929.14292319793</v>
      </c>
      <c r="BA37" s="40" t="n">
        <f aca="false">(AZ37-AZ36)/AZ36</f>
        <v>-0.0410012601996791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0.0131591327696064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93590632.4384938</v>
      </c>
      <c r="E38" s="6"/>
      <c r="F38" s="8" t="n">
        <f aca="false">'Low pensions'!I38</f>
        <v>17011205.2990715</v>
      </c>
      <c r="G38" s="81" t="n">
        <f aca="false">'Low pensions'!K38</f>
        <v>314179.803748898</v>
      </c>
      <c r="H38" s="81" t="n">
        <f aca="false">'Low pensions'!V38</f>
        <v>1728524.58219795</v>
      </c>
      <c r="I38" s="81" t="n">
        <f aca="false">'Low pensions'!M38</f>
        <v>9716.90114687313</v>
      </c>
      <c r="J38" s="81" t="n">
        <f aca="false">'Low pensions'!W38</f>
        <v>53459.5231607615</v>
      </c>
      <c r="K38" s="6"/>
      <c r="L38" s="81" t="n">
        <f aca="false">'Low pensions'!N38</f>
        <v>3507297.21736682</v>
      </c>
      <c r="M38" s="8"/>
      <c r="N38" s="81" t="n">
        <f aca="false">'Low pensions'!L38</f>
        <v>709390.988194138</v>
      </c>
      <c r="O38" s="6"/>
      <c r="P38" s="81" t="n">
        <f aca="false">'Low pensions'!X38</f>
        <v>22102241.8467706</v>
      </c>
      <c r="Q38" s="8"/>
      <c r="R38" s="81" t="n">
        <f aca="false">'Low SIPA income'!G33</f>
        <v>16085797.3216554</v>
      </c>
      <c r="S38" s="8"/>
      <c r="T38" s="81" t="n">
        <f aca="false">'Low SIPA income'!J33</f>
        <v>61505440.2427492</v>
      </c>
      <c r="U38" s="6"/>
      <c r="V38" s="81" t="n">
        <f aca="false">'Low SIPA income'!F33</f>
        <v>91407.5023726019</v>
      </c>
      <c r="W38" s="8"/>
      <c r="X38" s="81" t="n">
        <f aca="false">'Low SIPA income'!M33</f>
        <v>229589.292445782</v>
      </c>
      <c r="Y38" s="6"/>
      <c r="Z38" s="6" t="n">
        <f aca="false">R38+V38-N38-L38-F38</f>
        <v>-5050688.68060447</v>
      </c>
      <c r="AA38" s="6"/>
      <c r="AB38" s="6" t="n">
        <f aca="false">T38-P38-D38</f>
        <v>-54187434.0425152</v>
      </c>
      <c r="AC38" s="50"/>
      <c r="AD38" s="6"/>
      <c r="AE38" s="6"/>
      <c r="AF38" s="6"/>
      <c r="AG38" s="6" t="n">
        <f aca="false">AG37*'Pessimist macro hypothesis'!B20/'Pessimist macro hypothesis'!B19</f>
        <v>4649879863.95668</v>
      </c>
      <c r="AH38" s="61" t="n">
        <f aca="false">(AG38-AG37)/AG37</f>
        <v>-0.00505850972882206</v>
      </c>
      <c r="AI38" s="61"/>
      <c r="AJ38" s="61" t="n">
        <f aca="false">AB38/AG38</f>
        <v>-0.0116535126988003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0.0069725138069943</v>
      </c>
      <c r="AV38" s="5"/>
      <c r="AW38" s="65" t="n">
        <f aca="false">workers_and_wage_low!C26</f>
        <v>10728161</v>
      </c>
      <c r="AX38" s="5"/>
      <c r="AY38" s="61" t="n">
        <f aca="false">(AW38-AW37)/AW37</f>
        <v>0.0369344355654668</v>
      </c>
      <c r="AZ38" s="66" t="n">
        <f aca="false">workers_and_wage_low!B26</f>
        <v>5831.15324386075</v>
      </c>
      <c r="BA38" s="61" t="n">
        <f aca="false">(AZ38-AZ37)/AZ37</f>
        <v>-0.0165267865198181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0.0153842309949464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93488419.4539898</v>
      </c>
      <c r="E39" s="9"/>
      <c r="F39" s="67" t="n">
        <f aca="false">'Low pensions'!I39</f>
        <v>16992626.8792198</v>
      </c>
      <c r="G39" s="82" t="n">
        <f aca="false">'Low pensions'!K39</f>
        <v>326212.197954496</v>
      </c>
      <c r="H39" s="82" t="n">
        <f aca="false">'Low pensions'!V39</f>
        <v>1794723.26498692</v>
      </c>
      <c r="I39" s="82" t="n">
        <f aca="false">'Low pensions'!M39</f>
        <v>10089.037050139</v>
      </c>
      <c r="J39" s="82" t="n">
        <f aca="false">'Low pensions'!W39</f>
        <v>55506.9051026882</v>
      </c>
      <c r="K39" s="9"/>
      <c r="L39" s="82" t="n">
        <f aca="false">'Low pensions'!N39</f>
        <v>2903715.7165718</v>
      </c>
      <c r="M39" s="67"/>
      <c r="N39" s="82" t="n">
        <f aca="false">'Low pensions'!L39</f>
        <v>710405.41727899</v>
      </c>
      <c r="O39" s="9"/>
      <c r="P39" s="82" t="n">
        <f aca="false">'Low pensions'!X39</f>
        <v>18975835.6593594</v>
      </c>
      <c r="Q39" s="67"/>
      <c r="R39" s="82" t="n">
        <f aca="false">'Low SIPA income'!G34</f>
        <v>18853628.2386102</v>
      </c>
      <c r="S39" s="67"/>
      <c r="T39" s="82" t="n">
        <f aca="false">'Low SIPA income'!J34</f>
        <v>72088481.6463368</v>
      </c>
      <c r="U39" s="9"/>
      <c r="V39" s="82" t="n">
        <f aca="false">'Low SIPA income'!F34</f>
        <v>95760.5360299513</v>
      </c>
      <c r="W39" s="67"/>
      <c r="X39" s="82" t="n">
        <f aca="false">'Low SIPA income'!M34</f>
        <v>240522.857978616</v>
      </c>
      <c r="Y39" s="9"/>
      <c r="Z39" s="9" t="n">
        <f aca="false">R39+V39-N39-L39-F39</f>
        <v>-1657359.23843044</v>
      </c>
      <c r="AA39" s="9"/>
      <c r="AB39" s="9" t="n">
        <f aca="false">T39-P39-D39</f>
        <v>-40375773.4670124</v>
      </c>
      <c r="AC39" s="50"/>
      <c r="AD39" s="9"/>
      <c r="AE39" s="9"/>
      <c r="AF39" s="9"/>
      <c r="AG39" s="9" t="n">
        <f aca="false">AG38*'Pessimist macro hypothesis'!B21/'Pessimist macro hypothesis'!B20</f>
        <v>4743540413.07527</v>
      </c>
      <c r="AH39" s="40" t="n">
        <f aca="false">(AG39-AG38)/AG38</f>
        <v>0.0201425739715537</v>
      </c>
      <c r="AI39" s="40"/>
      <c r="AJ39" s="40" t="n">
        <f aca="false">AB39/AG39</f>
        <v>-0.00851173805871226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11031977</v>
      </c>
      <c r="AX39" s="7"/>
      <c r="AY39" s="40" t="n">
        <f aca="false">(AW39-AW38)/AW38</f>
        <v>0.0283194855110769</v>
      </c>
      <c r="AZ39" s="39" t="n">
        <f aca="false">workers_and_wage_low!B27</f>
        <v>5794.82037592338</v>
      </c>
      <c r="BA39" s="40" t="n">
        <f aca="false">(AZ39-AZ38)/AZ38</f>
        <v>-0.00623082028852942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0.0133009249355478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87893177.9824614</v>
      </c>
      <c r="E40" s="9"/>
      <c r="F40" s="67" t="n">
        <f aca="false">'Low pensions'!I40</f>
        <v>15975625.5096372</v>
      </c>
      <c r="G40" s="82" t="n">
        <f aca="false">'Low pensions'!K40</f>
        <v>329773.191214857</v>
      </c>
      <c r="H40" s="82" t="n">
        <f aca="false">'Low pensions'!V40</f>
        <v>1814314.79924255</v>
      </c>
      <c r="I40" s="82" t="n">
        <f aca="false">'Low pensions'!M40</f>
        <v>10199.1708623152</v>
      </c>
      <c r="J40" s="82" t="n">
        <f aca="false">'Low pensions'!W40</f>
        <v>56112.8288425532</v>
      </c>
      <c r="K40" s="9"/>
      <c r="L40" s="82" t="n">
        <f aca="false">'Low pensions'!N40</f>
        <v>2589028.35493149</v>
      </c>
      <c r="M40" s="67"/>
      <c r="N40" s="82" t="n">
        <f aca="false">'Low pensions'!L40</f>
        <v>670706.865780652</v>
      </c>
      <c r="O40" s="9"/>
      <c r="P40" s="82" t="n">
        <f aca="false">'Low pensions'!X40</f>
        <v>17124511.7264695</v>
      </c>
      <c r="Q40" s="67"/>
      <c r="R40" s="82" t="n">
        <f aca="false">'Low SIPA income'!G35</f>
        <v>16520660.7574193</v>
      </c>
      <c r="S40" s="67"/>
      <c r="T40" s="82" t="n">
        <f aca="false">'Low SIPA income'!J35</f>
        <v>63168178.2797458</v>
      </c>
      <c r="U40" s="9"/>
      <c r="V40" s="82" t="n">
        <f aca="false">'Low SIPA income'!F35</f>
        <v>99940.2945734488</v>
      </c>
      <c r="W40" s="67"/>
      <c r="X40" s="82" t="n">
        <f aca="false">'Low SIPA income'!M35</f>
        <v>251021.206382056</v>
      </c>
      <c r="Y40" s="9"/>
      <c r="Z40" s="9" t="n">
        <f aca="false">R40+V40-N40-L40-F40</f>
        <v>-2614759.67835661</v>
      </c>
      <c r="AA40" s="9"/>
      <c r="AB40" s="9" t="n">
        <f aca="false">T40-P40-D40</f>
        <v>-41849511.4291852</v>
      </c>
      <c r="AC40" s="50"/>
      <c r="AD40" s="9"/>
      <c r="AE40" s="9"/>
      <c r="AF40" s="9"/>
      <c r="AG40" s="9" t="n">
        <f aca="false">AG39*'Pessimist macro hypothesis'!B22/'Pessimist macro hypothesis'!B21</f>
        <v>4776269551.06131</v>
      </c>
      <c r="AH40" s="40" t="n">
        <f aca="false">(AG40-AG39)/AG39</f>
        <v>0.00689972786904613</v>
      </c>
      <c r="AI40" s="40"/>
      <c r="AJ40" s="40" t="n">
        <f aca="false">AB40/AG40</f>
        <v>-0.00876196600333958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11348808</v>
      </c>
      <c r="AX40" s="7"/>
      <c r="AY40" s="40" t="n">
        <f aca="false">(AW40-AW39)/AW39</f>
        <v>0.0287193310863502</v>
      </c>
      <c r="AZ40" s="39" t="n">
        <f aca="false">workers_and_wage_low!B28</f>
        <v>5771.06080321226</v>
      </c>
      <c r="BA40" s="40" t="n">
        <f aca="false">(AZ40-AZ39)/AZ39</f>
        <v>-0.00410013963674062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0.0153592814393266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99331384.973041</v>
      </c>
      <c r="E41" s="9"/>
      <c r="F41" s="67" t="n">
        <f aca="false">'Low pensions'!I41</f>
        <v>18054655.026805</v>
      </c>
      <c r="G41" s="82" t="n">
        <f aca="false">'Low pensions'!K41</f>
        <v>399193.941407121</v>
      </c>
      <c r="H41" s="82" t="n">
        <f aca="false">'Low pensions'!V41</f>
        <v>2196247.28436772</v>
      </c>
      <c r="I41" s="82" t="n">
        <f aca="false">'Low pensions'!M41</f>
        <v>12346.2043734162</v>
      </c>
      <c r="J41" s="82" t="n">
        <f aca="false">'Low pensions'!W41</f>
        <v>67925.1737433318</v>
      </c>
      <c r="K41" s="9"/>
      <c r="L41" s="82" t="n">
        <f aca="false">'Low pensions'!N41</f>
        <v>3131833.33898349</v>
      </c>
      <c r="M41" s="67"/>
      <c r="N41" s="82" t="n">
        <f aca="false">'Low pensions'!L41</f>
        <v>758305.340764496</v>
      </c>
      <c r="O41" s="9"/>
      <c r="P41" s="82" t="n">
        <f aca="false">'Low pensions'!X41</f>
        <v>20423070.3327342</v>
      </c>
      <c r="Q41" s="67"/>
      <c r="R41" s="82" t="n">
        <f aca="false">'Low SIPA income'!G36</f>
        <v>19511575.5895486</v>
      </c>
      <c r="S41" s="67"/>
      <c r="T41" s="82" t="n">
        <f aca="false">'Low SIPA income'!J36</f>
        <v>74604200.3680652</v>
      </c>
      <c r="U41" s="9"/>
      <c r="V41" s="82" t="n">
        <f aca="false">'Low SIPA income'!F36</f>
        <v>98291.1052999138</v>
      </c>
      <c r="W41" s="67"/>
      <c r="X41" s="82" t="n">
        <f aca="false">'Low SIPA income'!M36</f>
        <v>246878.918401396</v>
      </c>
      <c r="Y41" s="9"/>
      <c r="Z41" s="9" t="n">
        <f aca="false">R41+V41-N41-L41-F41</f>
        <v>-2334927.01170443</v>
      </c>
      <c r="AA41" s="9"/>
      <c r="AB41" s="9" t="n">
        <f aca="false">T41-P41-D41</f>
        <v>-45150254.9377101</v>
      </c>
      <c r="AC41" s="50"/>
      <c r="AD41" s="9"/>
      <c r="AE41" s="9"/>
      <c r="AF41" s="9"/>
      <c r="AG41" s="9" t="n">
        <f aca="false">AG40*'Pessimist macro hypothesis'!B23/'Pessimist macro hypothesis'!B22</f>
        <v>4804479455.74377</v>
      </c>
      <c r="AH41" s="40" t="n">
        <f aca="false">(AG41-AG40)/AG40</f>
        <v>0.00590626311619943</v>
      </c>
      <c r="AI41" s="40" t="n">
        <f aca="false">(AG41-AG37)/AG37</f>
        <v>0.0280213875477226</v>
      </c>
      <c r="AJ41" s="40" t="n">
        <f aca="false">AB41/AG41</f>
        <v>-0.00939753314664148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11396918</v>
      </c>
      <c r="AX41" s="7"/>
      <c r="AY41" s="40" t="n">
        <f aca="false">(AW41-AW40)/AW40</f>
        <v>0.00423921173043019</v>
      </c>
      <c r="AZ41" s="39" t="n">
        <f aca="false">workers_and_wage_low!B29</f>
        <v>5824.64557270473</v>
      </c>
      <c r="BA41" s="40" t="n">
        <f aca="false">(AZ41-AZ40)/AZ40</f>
        <v>0.00928508142950786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0.0133383977567307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93807161.2698592</v>
      </c>
      <c r="E42" s="6"/>
      <c r="F42" s="8" t="n">
        <f aca="false">'Low pensions'!I42</f>
        <v>17050561.9772727</v>
      </c>
      <c r="G42" s="81" t="n">
        <f aca="false">'Low pensions'!K42</f>
        <v>382607.220236623</v>
      </c>
      <c r="H42" s="81" t="n">
        <f aca="false">'Low pensions'!V42</f>
        <v>2104992.03836157</v>
      </c>
      <c r="I42" s="81" t="n">
        <f aca="false">'Low pensions'!M42</f>
        <v>11833.212997009</v>
      </c>
      <c r="J42" s="81" t="n">
        <f aca="false">'Low pensions'!W42</f>
        <v>65102.8465472651</v>
      </c>
      <c r="K42" s="6"/>
      <c r="L42" s="81" t="n">
        <f aca="false">'Low pensions'!N42</f>
        <v>3465994.82912197</v>
      </c>
      <c r="M42" s="8"/>
      <c r="N42" s="81" t="n">
        <f aca="false">'Low pensions'!L42</f>
        <v>718520.106698211</v>
      </c>
      <c r="O42" s="6"/>
      <c r="P42" s="81" t="n">
        <f aca="false">'Low pensions'!X42</f>
        <v>21938149.2743088</v>
      </c>
      <c r="Q42" s="8"/>
      <c r="R42" s="81" t="n">
        <f aca="false">'Low SIPA income'!G37</f>
        <v>16900787.9048737</v>
      </c>
      <c r="S42" s="8"/>
      <c r="T42" s="81" t="n">
        <f aca="false">'Low SIPA income'!J37</f>
        <v>64621627.3743035</v>
      </c>
      <c r="U42" s="6"/>
      <c r="V42" s="81" t="n">
        <f aca="false">'Low SIPA income'!F37</f>
        <v>103882.586279028</v>
      </c>
      <c r="W42" s="8"/>
      <c r="X42" s="81" t="n">
        <f aca="false">'Low SIPA income'!M37</f>
        <v>260923.106552234</v>
      </c>
      <c r="Y42" s="6"/>
      <c r="Z42" s="6" t="n">
        <f aca="false">R42+V42-N42-L42-F42</f>
        <v>-4230406.4219402</v>
      </c>
      <c r="AA42" s="6"/>
      <c r="AB42" s="6" t="n">
        <f aca="false">T42-P42-D42</f>
        <v>-51123683.1698646</v>
      </c>
      <c r="AC42" s="50"/>
      <c r="AD42" s="6"/>
      <c r="AE42" s="6"/>
      <c r="AF42" s="6"/>
      <c r="AG42" s="6" t="n">
        <f aca="false">AG41*'Pessimist macro hypothesis'!B24/'Pessimist macro hypothesis'!B23</f>
        <v>4835875058.51497</v>
      </c>
      <c r="AH42" s="61" t="n">
        <f aca="false">(AG42-AG41)/AG41</f>
        <v>0.00653465230945318</v>
      </c>
      <c r="AI42" s="61"/>
      <c r="AJ42" s="61" t="n">
        <f aca="false">AB42/AG42</f>
        <v>-0.0105717543466816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0.0131904002136156</v>
      </c>
      <c r="AV42" s="5"/>
      <c r="AW42" s="65" t="n">
        <f aca="false">workers_and_wage_low!C30</f>
        <v>11360216</v>
      </c>
      <c r="AX42" s="5"/>
      <c r="AY42" s="61" t="n">
        <f aca="false">(AW42-AW41)/AW41</f>
        <v>-0.00322034430711882</v>
      </c>
      <c r="AZ42" s="66" t="n">
        <f aca="false">workers_and_wage_low!B30</f>
        <v>5854.47458867914</v>
      </c>
      <c r="BA42" s="61" t="n">
        <f aca="false">(AZ42-AZ41)/AZ41</f>
        <v>0.00512117271378635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0.0155608491129097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105073339.247574</v>
      </c>
      <c r="E43" s="9"/>
      <c r="F43" s="67" t="n">
        <f aca="false">'Low pensions'!I43</f>
        <v>19098323.1850061</v>
      </c>
      <c r="G43" s="82" t="n">
        <f aca="false">'Low pensions'!K43</f>
        <v>455490.905548025</v>
      </c>
      <c r="H43" s="82" t="n">
        <f aca="false">'Low pensions'!V43</f>
        <v>2505976.57078118</v>
      </c>
      <c r="I43" s="82" t="n">
        <f aca="false">'Low pensions'!M43</f>
        <v>14087.3475942689</v>
      </c>
      <c r="J43" s="82" t="n">
        <f aca="false">'Low pensions'!W43</f>
        <v>77504.4300241604</v>
      </c>
      <c r="K43" s="9"/>
      <c r="L43" s="82" t="n">
        <f aca="false">'Low pensions'!N43</f>
        <v>3379553.9340048</v>
      </c>
      <c r="M43" s="67"/>
      <c r="N43" s="82" t="n">
        <f aca="false">'Low pensions'!L43</f>
        <v>805856.035478812</v>
      </c>
      <c r="O43" s="9"/>
      <c r="P43" s="82" t="n">
        <f aca="false">'Low pensions'!X43</f>
        <v>21970103.570509</v>
      </c>
      <c r="Q43" s="67"/>
      <c r="R43" s="82" t="n">
        <f aca="false">'Low SIPA income'!G38</f>
        <v>19805520.8412977</v>
      </c>
      <c r="S43" s="67"/>
      <c r="T43" s="82" t="n">
        <f aca="false">'Low SIPA income'!J38</f>
        <v>75728125.5148624</v>
      </c>
      <c r="U43" s="9"/>
      <c r="V43" s="82" t="n">
        <f aca="false">'Low SIPA income'!F38</f>
        <v>95084.2034059664</v>
      </c>
      <c r="W43" s="67"/>
      <c r="X43" s="82" t="n">
        <f aca="false">'Low SIPA income'!M38</f>
        <v>238824.105419272</v>
      </c>
      <c r="Y43" s="9"/>
      <c r="Z43" s="9" t="n">
        <f aca="false">R43+V43-N43-L43-F43</f>
        <v>-3383128.10978612</v>
      </c>
      <c r="AA43" s="9"/>
      <c r="AB43" s="9" t="n">
        <f aca="false">T43-P43-D43</f>
        <v>-51315317.3032209</v>
      </c>
      <c r="AC43" s="50"/>
      <c r="AD43" s="9"/>
      <c r="AE43" s="9"/>
      <c r="AF43" s="9"/>
      <c r="AG43" s="9" t="n">
        <f aca="false">AG42*'Pessimist macro hypothesis'!B25/'Pessimist macro hypothesis'!B24</f>
        <v>4933282029.59826</v>
      </c>
      <c r="AH43" s="40" t="n">
        <f aca="false">(AG43-AG42)/AG42</f>
        <v>0.0201425739715462</v>
      </c>
      <c r="AI43" s="40"/>
      <c r="AJ43" s="40" t="n">
        <f aca="false">AB43/AG43</f>
        <v>-0.0104018616805899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11447747</v>
      </c>
      <c r="AX43" s="7"/>
      <c r="AY43" s="40" t="n">
        <f aca="false">(AW43-AW42)/AW42</f>
        <v>0.00770504715755405</v>
      </c>
      <c r="AZ43" s="39" t="n">
        <f aca="false">workers_and_wage_low!B31</f>
        <v>5849.01341533232</v>
      </c>
      <c r="BA43" s="40" t="n">
        <f aca="false">(AZ43-AZ42)/AZ42</f>
        <v>-0.000932820403282706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0.013489387725721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99519339.396663</v>
      </c>
      <c r="E44" s="9"/>
      <c r="F44" s="67" t="n">
        <f aca="false">'Low pensions'!I44</f>
        <v>18088817.9681571</v>
      </c>
      <c r="G44" s="82" t="n">
        <f aca="false">'Low pensions'!K44</f>
        <v>453383.061141765</v>
      </c>
      <c r="H44" s="82" t="n">
        <f aca="false">'Low pensions'!V44</f>
        <v>2494379.83277258</v>
      </c>
      <c r="I44" s="82" t="n">
        <f aca="false">'Low pensions'!M44</f>
        <v>14022.1565301578</v>
      </c>
      <c r="J44" s="82" t="n">
        <f aca="false">'Low pensions'!W44</f>
        <v>77145.7680238948</v>
      </c>
      <c r="K44" s="9"/>
      <c r="L44" s="82" t="n">
        <f aca="false">'Low pensions'!N44</f>
        <v>3013952.09076133</v>
      </c>
      <c r="M44" s="67"/>
      <c r="N44" s="82" t="n">
        <f aca="false">'Low pensions'!L44</f>
        <v>764304.749562461</v>
      </c>
      <c r="O44" s="9"/>
      <c r="P44" s="82" t="n">
        <f aca="false">'Low pensions'!X44</f>
        <v>19844390.9524202</v>
      </c>
      <c r="Q44" s="67"/>
      <c r="R44" s="82" t="n">
        <f aca="false">'Low SIPA income'!G39</f>
        <v>17259748.2653099</v>
      </c>
      <c r="S44" s="67"/>
      <c r="T44" s="82" t="n">
        <f aca="false">'Low SIPA income'!J39</f>
        <v>65994143.4241362</v>
      </c>
      <c r="U44" s="9"/>
      <c r="V44" s="82" t="n">
        <f aca="false">'Low SIPA income'!F39</f>
        <v>101094.728740099</v>
      </c>
      <c r="W44" s="67"/>
      <c r="X44" s="82" t="n">
        <f aca="false">'Low SIPA income'!M39</f>
        <v>253920.812176076</v>
      </c>
      <c r="Y44" s="9"/>
      <c r="Z44" s="9" t="n">
        <f aca="false">R44+V44-N44-L44-F44</f>
        <v>-4506231.81443086</v>
      </c>
      <c r="AA44" s="9"/>
      <c r="AB44" s="9" t="n">
        <f aca="false">T44-P44-D44</f>
        <v>-53369586.924947</v>
      </c>
      <c r="AC44" s="50"/>
      <c r="AD44" s="9"/>
      <c r="AE44" s="9"/>
      <c r="AF44" s="9"/>
      <c r="AG44" s="9" t="n">
        <f aca="false">AG43*'Pessimist macro hypothesis'!B26/'Pessimist macro hypothesis'!B25</f>
        <v>5015083028.61438</v>
      </c>
      <c r="AH44" s="40" t="n">
        <f aca="false">(AG44-AG43)/AG43</f>
        <v>0.0165814560216373</v>
      </c>
      <c r="AI44" s="40"/>
      <c r="AJ44" s="40" t="n">
        <f aca="false">AB44/AG44</f>
        <v>-0.0106418152242821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11509117</v>
      </c>
      <c r="AX44" s="7"/>
      <c r="AY44" s="40" t="n">
        <f aca="false">(AW44-AW43)/AW43</f>
        <v>0.00536088018017868</v>
      </c>
      <c r="AZ44" s="39" t="n">
        <f aca="false">workers_and_wage_low!B32</f>
        <v>5854.81758767975</v>
      </c>
      <c r="BA44" s="40" t="n">
        <f aca="false">(AZ44-AZ43)/AZ43</f>
        <v>0.000992333567267094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0.0156320784684162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107941119.931825</v>
      </c>
      <c r="E45" s="9"/>
      <c r="F45" s="67" t="n">
        <f aca="false">'Low pensions'!I45</f>
        <v>19619576.2709339</v>
      </c>
      <c r="G45" s="82" t="n">
        <f aca="false">'Low pensions'!K45</f>
        <v>515893.186076618</v>
      </c>
      <c r="H45" s="82" t="n">
        <f aca="false">'Low pensions'!V45</f>
        <v>2838292.09669555</v>
      </c>
      <c r="I45" s="82" t="n">
        <f aca="false">'Low pensions'!M45</f>
        <v>15955.4593631944</v>
      </c>
      <c r="J45" s="82" t="n">
        <f aca="false">'Low pensions'!W45</f>
        <v>87782.2297947081</v>
      </c>
      <c r="K45" s="9"/>
      <c r="L45" s="82" t="n">
        <f aca="false">'Low pensions'!N45</f>
        <v>3462741.6278159</v>
      </c>
      <c r="M45" s="67"/>
      <c r="N45" s="82" t="n">
        <f aca="false">'Low pensions'!L45</f>
        <v>830138.181177404</v>
      </c>
      <c r="O45" s="9"/>
      <c r="P45" s="82" t="n">
        <f aca="false">'Low pensions'!X45</f>
        <v>22535358.1103949</v>
      </c>
      <c r="Q45" s="67"/>
      <c r="R45" s="82" t="n">
        <f aca="false">'Low SIPA income'!G40</f>
        <v>20369977.9798206</v>
      </c>
      <c r="S45" s="67" t="n">
        <f aca="false">SUM(T42:T45)/AVERAGE(AG42:AG45)</f>
        <v>0.0572843338953152</v>
      </c>
      <c r="T45" s="82" t="n">
        <f aca="false">'Low SIPA income'!J40</f>
        <v>77886376.3064644</v>
      </c>
      <c r="U45" s="9"/>
      <c r="V45" s="82" t="n">
        <f aca="false">'Low SIPA income'!F40</f>
        <v>95622.7077302251</v>
      </c>
      <c r="W45" s="67"/>
      <c r="X45" s="82" t="n">
        <f aca="false">'Low SIPA income'!M40</f>
        <v>240176.673026705</v>
      </c>
      <c r="Y45" s="9"/>
      <c r="Z45" s="9" t="n">
        <f aca="false">R45+V45-N45-L45-F45</f>
        <v>-3446855.39237645</v>
      </c>
      <c r="AA45" s="9"/>
      <c r="AB45" s="9" t="n">
        <f aca="false">T45-P45-D45</f>
        <v>-52590101.7357553</v>
      </c>
      <c r="AC45" s="50"/>
      <c r="AD45" s="9"/>
      <c r="AE45" s="9"/>
      <c r="AF45" s="9"/>
      <c r="AG45" s="9" t="n">
        <f aca="false">AG44*'Pessimist macro hypothesis'!B27/'Pessimist macro hypothesis'!B26</f>
        <v>5062740954.16594</v>
      </c>
      <c r="AH45" s="40" t="n">
        <f aca="false">(AG45-AG44)/AG44</f>
        <v>0.00950291855182558</v>
      </c>
      <c r="AI45" s="40" t="n">
        <f aca="false">(AG45-AG41)/AG41</f>
        <v>0.0537543142396871</v>
      </c>
      <c r="AJ45" s="40" t="n">
        <f aca="false">AB45/AG45</f>
        <v>-0.0103876738335745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11509874</v>
      </c>
      <c r="AX45" s="7"/>
      <c r="AY45" s="40" t="n">
        <f aca="false">(AW45-AW44)/AW44</f>
        <v>6.57739425187875E-005</v>
      </c>
      <c r="AZ45" s="39" t="n">
        <f aca="false">workers_and_wage_low!B33</f>
        <v>5901.5548015767</v>
      </c>
      <c r="BA45" s="40" t="n">
        <f aca="false">(AZ45-AZ44)/AZ44</f>
        <v>0.00798269343101204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0.0136102581347859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102608348.584452</v>
      </c>
      <c r="E46" s="6"/>
      <c r="F46" s="8" t="n">
        <f aca="false">'Low pensions'!I46</f>
        <v>18650281.9533346</v>
      </c>
      <c r="G46" s="81" t="n">
        <f aca="false">'Low pensions'!K46</f>
        <v>503664.032118496</v>
      </c>
      <c r="H46" s="81" t="n">
        <f aca="false">'Low pensions'!V46</f>
        <v>2771010.89980172</v>
      </c>
      <c r="I46" s="81" t="n">
        <f aca="false">'Low pensions'!M46</f>
        <v>15577.2381067576</v>
      </c>
      <c r="J46" s="81" t="n">
        <f aca="false">'Low pensions'!W46</f>
        <v>85701.3680351048</v>
      </c>
      <c r="K46" s="6"/>
      <c r="L46" s="81" t="n">
        <f aca="false">'Low pensions'!N46</f>
        <v>3828094.85619517</v>
      </c>
      <c r="M46" s="8"/>
      <c r="N46" s="81" t="n">
        <f aca="false">'Low pensions'!L46</f>
        <v>790772.871385466</v>
      </c>
      <c r="O46" s="6"/>
      <c r="P46" s="81" t="n">
        <f aca="false">'Low pensions'!X46</f>
        <v>24214601.42944</v>
      </c>
      <c r="Q46" s="8"/>
      <c r="R46" s="81" t="n">
        <f aca="false">'Low SIPA income'!G41</f>
        <v>17663439.4633762</v>
      </c>
      <c r="S46" s="8"/>
      <c r="T46" s="81" t="n">
        <f aca="false">'Low SIPA income'!J41</f>
        <v>67537691.7085452</v>
      </c>
      <c r="U46" s="6"/>
      <c r="V46" s="81" t="n">
        <f aca="false">'Low SIPA income'!F41</f>
        <v>101912.48765149</v>
      </c>
      <c r="W46" s="8"/>
      <c r="X46" s="81" t="n">
        <f aca="false">'Low SIPA income'!M41</f>
        <v>255974.786795052</v>
      </c>
      <c r="Y46" s="6"/>
      <c r="Z46" s="6" t="n">
        <f aca="false">R46+V46-N46-L46-F46</f>
        <v>-5503797.72988751</v>
      </c>
      <c r="AA46" s="6"/>
      <c r="AB46" s="6" t="n">
        <f aca="false">T46-P46-D46</f>
        <v>-59285258.3053471</v>
      </c>
      <c r="AC46" s="50"/>
      <c r="AD46" s="6"/>
      <c r="AE46" s="6"/>
      <c r="AF46" s="6"/>
      <c r="AG46" s="6" t="n">
        <f aca="false">AG45*'Pessimist macro hypothesis'!B28/'Pessimist macro hypothesis'!B27</f>
        <v>5077668811.4407</v>
      </c>
      <c r="AH46" s="61" t="n">
        <f aca="false">(AG46-AG45)/AG45</f>
        <v>0.00294857220819833</v>
      </c>
      <c r="AI46" s="61"/>
      <c r="AJ46" s="61" t="n">
        <f aca="false">AB46/AG46</f>
        <v>-0.0116756843557361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0.00515550575852843</v>
      </c>
      <c r="AV46" s="5"/>
      <c r="AW46" s="65" t="n">
        <f aca="false">workers_and_wage_low!C34</f>
        <v>11580996</v>
      </c>
      <c r="AX46" s="5"/>
      <c r="AY46" s="61" t="n">
        <f aca="false">(AW46-AW45)/AW45</f>
        <v>0.00617921621035991</v>
      </c>
      <c r="AZ46" s="66" t="n">
        <f aca="false">workers_and_wage_low!B34</f>
        <v>5912.34066756998</v>
      </c>
      <c r="BA46" s="61" t="n">
        <f aca="false">(AZ46-AZ45)/AZ45</f>
        <v>0.00182763125242785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0.0158421769462421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111041922.724709</v>
      </c>
      <c r="E47" s="9"/>
      <c r="F47" s="67" t="n">
        <f aca="false">'Low pensions'!I47</f>
        <v>20183183.8834411</v>
      </c>
      <c r="G47" s="82" t="n">
        <f aca="false">'Low pensions'!K47</f>
        <v>552191.457964747</v>
      </c>
      <c r="H47" s="82" t="n">
        <f aca="false">'Low pensions'!V47</f>
        <v>3037994.4789024</v>
      </c>
      <c r="I47" s="82" t="n">
        <f aca="false">'Low pensions'!M47</f>
        <v>17078.0863288065</v>
      </c>
      <c r="J47" s="82" t="n">
        <f aca="false">'Low pensions'!W47</f>
        <v>93958.5921310015</v>
      </c>
      <c r="K47" s="9"/>
      <c r="L47" s="82" t="n">
        <f aca="false">'Low pensions'!N47</f>
        <v>3547327.60152085</v>
      </c>
      <c r="M47" s="67"/>
      <c r="N47" s="82" t="n">
        <f aca="false">'Low pensions'!L47</f>
        <v>857167.096115004</v>
      </c>
      <c r="O47" s="9"/>
      <c r="P47" s="82" t="n">
        <f aca="false">'Low pensions'!X47</f>
        <v>23122980.2452222</v>
      </c>
      <c r="Q47" s="67"/>
      <c r="R47" s="82" t="n">
        <f aca="false">'Low SIPA income'!G42</f>
        <v>20609584.8120589</v>
      </c>
      <c r="S47" s="67"/>
      <c r="T47" s="82" t="n">
        <f aca="false">'Low SIPA income'!J42</f>
        <v>78802533.7966593</v>
      </c>
      <c r="U47" s="9"/>
      <c r="V47" s="82" t="n">
        <f aca="false">'Low SIPA income'!F42</f>
        <v>95148.3819969269</v>
      </c>
      <c r="W47" s="67"/>
      <c r="X47" s="82" t="n">
        <f aca="false">'Low SIPA income'!M42</f>
        <v>238985.303536564</v>
      </c>
      <c r="Y47" s="9"/>
      <c r="Z47" s="9" t="n">
        <f aca="false">R47+V47-N47-L47-F47</f>
        <v>-3882945.38702105</v>
      </c>
      <c r="AA47" s="9"/>
      <c r="AB47" s="9" t="n">
        <f aca="false">T47-P47-D47</f>
        <v>-55362369.1732721</v>
      </c>
      <c r="AC47" s="50"/>
      <c r="AD47" s="9"/>
      <c r="AE47" s="9"/>
      <c r="AF47" s="9"/>
      <c r="AG47" s="9" t="n">
        <f aca="false">AG46*'Pessimist macro hypothesis'!B29/'Pessimist macro hypothesis'!B28</f>
        <v>5130613310.78222</v>
      </c>
      <c r="AH47" s="40" t="n">
        <f aca="false">(AG47-AG46)/AG46</f>
        <v>0.0104269304099199</v>
      </c>
      <c r="AI47" s="40"/>
      <c r="AJ47" s="40" t="n">
        <f aca="false">AB47/AG47</f>
        <v>-0.010790594772934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11592346</v>
      </c>
      <c r="AX47" s="7"/>
      <c r="AY47" s="40" t="n">
        <f aca="false">(AW47-AW46)/AW46</f>
        <v>0.000980053874468137</v>
      </c>
      <c r="AZ47" s="39" t="n">
        <f aca="false">workers_and_wage_low!B35</f>
        <v>5920.69677060628</v>
      </c>
      <c r="BA47" s="40" t="n">
        <f aca="false">(AZ47-AZ46)/AZ46</f>
        <v>0.00141333246951348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0.0136479850461746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106025405.850665</v>
      </c>
      <c r="E48" s="9"/>
      <c r="F48" s="67" t="n">
        <f aca="false">'Low pensions'!I48</f>
        <v>19271372.5599444</v>
      </c>
      <c r="G48" s="82" t="n">
        <f aca="false">'Low pensions'!K48</f>
        <v>556948.91557229</v>
      </c>
      <c r="H48" s="82" t="n">
        <f aca="false">'Low pensions'!V48</f>
        <v>3064168.60698218</v>
      </c>
      <c r="I48" s="82" t="n">
        <f aca="false">'Low pensions'!M48</f>
        <v>17225.2241929574</v>
      </c>
      <c r="J48" s="82" t="n">
        <f aca="false">'Low pensions'!W48</f>
        <v>94768.1012468715</v>
      </c>
      <c r="K48" s="9"/>
      <c r="L48" s="82" t="n">
        <f aca="false">'Low pensions'!N48</f>
        <v>3284428.08567967</v>
      </c>
      <c r="M48" s="67"/>
      <c r="N48" s="82" t="n">
        <f aca="false">'Low pensions'!L48</f>
        <v>820295.170913916</v>
      </c>
      <c r="O48" s="9"/>
      <c r="P48" s="82" t="n">
        <f aca="false">'Low pensions'!X48</f>
        <v>21555934.9542709</v>
      </c>
      <c r="Q48" s="67"/>
      <c r="R48" s="82" t="n">
        <f aca="false">'Low SIPA income'!G43</f>
        <v>18019721.6124868</v>
      </c>
      <c r="S48" s="67"/>
      <c r="T48" s="82" t="n">
        <f aca="false">'Low SIPA income'!J43</f>
        <v>68899967.385249</v>
      </c>
      <c r="U48" s="9"/>
      <c r="V48" s="82" t="n">
        <f aca="false">'Low SIPA income'!F43</f>
        <v>95637.8431567923</v>
      </c>
      <c r="W48" s="67"/>
      <c r="X48" s="82" t="n">
        <f aca="false">'Low SIPA income'!M43</f>
        <v>240214.688854578</v>
      </c>
      <c r="Y48" s="9"/>
      <c r="Z48" s="9" t="n">
        <f aca="false">R48+V48-N48-L48-F48</f>
        <v>-5260736.36089442</v>
      </c>
      <c r="AA48" s="9"/>
      <c r="AB48" s="9" t="n">
        <f aca="false">T48-P48-D48</f>
        <v>-58681373.4196865</v>
      </c>
      <c r="AC48" s="50"/>
      <c r="AD48" s="9"/>
      <c r="AE48" s="9"/>
      <c r="AF48" s="9"/>
      <c r="AG48" s="9" t="n">
        <f aca="false">AG47*'Pessimist macro hypothesis'!B30/'Pessimist macro hypothesis'!B29</f>
        <v>5165535519.47281</v>
      </c>
      <c r="AH48" s="40" t="n">
        <f aca="false">(AG48-AG47)/AG47</f>
        <v>0.00680663432911659</v>
      </c>
      <c r="AI48" s="40"/>
      <c r="AJ48" s="40" t="n">
        <f aca="false">AB48/AG48</f>
        <v>-0.0113601722800031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11669479</v>
      </c>
      <c r="AX48" s="7"/>
      <c r="AY48" s="40" t="n">
        <f aca="false">(AW48-AW47)/AW47</f>
        <v>0.00665378690387606</v>
      </c>
      <c r="AZ48" s="39" t="n">
        <f aca="false">workers_and_wage_low!B36</f>
        <v>5935.86300834949</v>
      </c>
      <c r="BA48" s="40" t="n">
        <f aca="false">(AZ48-AZ47)/AZ47</f>
        <v>0.00256156299348209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0.015686232154476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113952859.788325</v>
      </c>
      <c r="E49" s="9"/>
      <c r="F49" s="67" t="n">
        <f aca="false">'Low pensions'!I49</f>
        <v>20712281.1521703</v>
      </c>
      <c r="G49" s="82" t="n">
        <f aca="false">'Low pensions'!K49</f>
        <v>623260.686026761</v>
      </c>
      <c r="H49" s="82" t="n">
        <f aca="false">'Low pensions'!V49</f>
        <v>3428996.40288732</v>
      </c>
      <c r="I49" s="82" t="n">
        <f aca="false">'Low pensions'!M49</f>
        <v>19276.1036915492</v>
      </c>
      <c r="J49" s="82" t="n">
        <f aca="false">'Low pensions'!W49</f>
        <v>106051.435140844</v>
      </c>
      <c r="K49" s="9"/>
      <c r="L49" s="82" t="n">
        <f aca="false">'Low pensions'!N49</f>
        <v>3649143.19248236</v>
      </c>
      <c r="M49" s="67"/>
      <c r="N49" s="82" t="n">
        <f aca="false">'Low pensions'!L49</f>
        <v>882990.710913431</v>
      </c>
      <c r="O49" s="9"/>
      <c r="P49" s="82" t="n">
        <f aca="false">'Low pensions'!X49</f>
        <v>23793375.7401552</v>
      </c>
      <c r="Q49" s="67"/>
      <c r="R49" s="82" t="n">
        <f aca="false">'Low SIPA income'!G44</f>
        <v>21031425.1529867</v>
      </c>
      <c r="S49" s="67"/>
      <c r="T49" s="82" t="n">
        <f aca="false">'Low SIPA income'!J44</f>
        <v>80415476.9018162</v>
      </c>
      <c r="U49" s="9"/>
      <c r="V49" s="82" t="n">
        <f aca="false">'Low SIPA income'!F44</f>
        <v>99860.2823755003</v>
      </c>
      <c r="W49" s="67"/>
      <c r="X49" s="82" t="n">
        <f aca="false">'Low SIPA income'!M44</f>
        <v>250820.238808966</v>
      </c>
      <c r="Y49" s="9"/>
      <c r="Z49" s="9" t="n">
        <f aca="false">R49+V49-N49-L49-F49</f>
        <v>-4113129.62020386</v>
      </c>
      <c r="AA49" s="9"/>
      <c r="AB49" s="9" t="n">
        <f aca="false">T49-P49-D49</f>
        <v>-57330758.6266643</v>
      </c>
      <c r="AC49" s="50"/>
      <c r="AD49" s="9"/>
      <c r="AE49" s="9"/>
      <c r="AF49" s="9"/>
      <c r="AG49" s="9" t="n">
        <f aca="false">AG48*'Pessimist macro hypothesis'!B31/'Pessimist macro hypothesis'!B30</f>
        <v>5167807766.6791</v>
      </c>
      <c r="AH49" s="40" t="n">
        <f aca="false">(AG49-AG48)/AG48</f>
        <v>0.00043988608687893</v>
      </c>
      <c r="AI49" s="40" t="n">
        <f aca="false">(AG49-AG45)/AG45</f>
        <v>0.0207529505191661</v>
      </c>
      <c r="AJ49" s="40" t="n">
        <f aca="false">AB49/AG49</f>
        <v>-0.0110938257023259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11701501</v>
      </c>
      <c r="AX49" s="7"/>
      <c r="AY49" s="40" t="n">
        <f aca="false">(AW49-AW48)/AW48</f>
        <v>0.00274408137672642</v>
      </c>
      <c r="AZ49" s="39" t="n">
        <f aca="false">workers_and_wage_low!B37</f>
        <v>5964.98666925167</v>
      </c>
      <c r="BA49" s="40" t="n">
        <f aca="false">(AZ49-AZ48)/AZ48</f>
        <v>0.00490639033637023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0.0134149990728412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109223720.261378</v>
      </c>
      <c r="E50" s="6"/>
      <c r="F50" s="8" t="n">
        <f aca="false">'Low pensions'!I50</f>
        <v>19852704.0632589</v>
      </c>
      <c r="G50" s="81" t="n">
        <f aca="false">'Low pensions'!K50</f>
        <v>614878.55193404</v>
      </c>
      <c r="H50" s="81" t="n">
        <f aca="false">'Low pensions'!V50</f>
        <v>3382880.37423856</v>
      </c>
      <c r="I50" s="81" t="n">
        <f aca="false">'Low pensions'!M50</f>
        <v>19016.8624309498</v>
      </c>
      <c r="J50" s="81" t="n">
        <f aca="false">'Low pensions'!W50</f>
        <v>104625.166213564</v>
      </c>
      <c r="K50" s="6"/>
      <c r="L50" s="81" t="n">
        <f aca="false">'Low pensions'!N50</f>
        <v>4082275.34568223</v>
      </c>
      <c r="M50" s="8"/>
      <c r="N50" s="81" t="n">
        <f aca="false">'Low pensions'!L50</f>
        <v>848178.111064561</v>
      </c>
      <c r="O50" s="6"/>
      <c r="P50" s="81" t="n">
        <f aca="false">'Low pensions'!X50</f>
        <v>25849371.889142</v>
      </c>
      <c r="Q50" s="8"/>
      <c r="R50" s="81" t="n">
        <f aca="false">'Low SIPA income'!G45</f>
        <v>18451126.8340538</v>
      </c>
      <c r="S50" s="8"/>
      <c r="T50" s="81" t="n">
        <f aca="false">'Low SIPA income'!J45</f>
        <v>70549482.6405345</v>
      </c>
      <c r="U50" s="6"/>
      <c r="V50" s="81" t="n">
        <f aca="false">'Low SIPA income'!F45</f>
        <v>97964.7039849334</v>
      </c>
      <c r="W50" s="8"/>
      <c r="X50" s="81" t="n">
        <f aca="false">'Low SIPA income'!M45</f>
        <v>246059.092402276</v>
      </c>
      <c r="Y50" s="6"/>
      <c r="Z50" s="6" t="n">
        <f aca="false">R50+V50-N50-L50-F50</f>
        <v>-6234065.98196695</v>
      </c>
      <c r="AA50" s="6"/>
      <c r="AB50" s="6" t="n">
        <f aca="false">T50-P50-D50</f>
        <v>-64523609.5099855</v>
      </c>
      <c r="AC50" s="50"/>
      <c r="AD50" s="6"/>
      <c r="AE50" s="6"/>
      <c r="AF50" s="6"/>
      <c r="AG50" s="6" t="n">
        <f aca="false">AG49*'Pessimist macro hypothesis'!B32/'Pessimist macro hypothesis'!B31</f>
        <v>5229998875.78395</v>
      </c>
      <c r="AH50" s="61" t="n">
        <f aca="false">(AG50-AG49)/AG49</f>
        <v>0.0120343309799248</v>
      </c>
      <c r="AI50" s="61"/>
      <c r="AJ50" s="61" t="n">
        <f aca="false">AB50/AG50</f>
        <v>-0.0123372128833037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0.00742694545145858</v>
      </c>
      <c r="AV50" s="5"/>
      <c r="AW50" s="65" t="n">
        <f aca="false">workers_and_wage_low!C38</f>
        <v>11729982</v>
      </c>
      <c r="AX50" s="5"/>
      <c r="AY50" s="61" t="n">
        <f aca="false">(AW50-AW49)/AW49</f>
        <v>0.00243396124992853</v>
      </c>
      <c r="AZ50" s="66" t="n">
        <f aca="false">workers_and_wage_low!B38</f>
        <v>5996.64438589438</v>
      </c>
      <c r="BA50" s="61" t="n">
        <f aca="false">(AZ50-AZ49)/AZ49</f>
        <v>0.00530725689730354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0.0156286181487652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117141967.326619</v>
      </c>
      <c r="E51" s="9"/>
      <c r="F51" s="67" t="n">
        <f aca="false">'Low pensions'!I51</f>
        <v>21291939.1974387</v>
      </c>
      <c r="G51" s="82" t="n">
        <f aca="false">'Low pensions'!K51</f>
        <v>684803.355714825</v>
      </c>
      <c r="H51" s="82" t="n">
        <f aca="false">'Low pensions'!V51</f>
        <v>3767586.01348791</v>
      </c>
      <c r="I51" s="82" t="n">
        <f aca="false">'Low pensions'!M51</f>
        <v>21179.4852282936</v>
      </c>
      <c r="J51" s="82" t="n">
        <f aca="false">'Low pensions'!W51</f>
        <v>116523.278767667</v>
      </c>
      <c r="K51" s="9"/>
      <c r="L51" s="82" t="n">
        <f aca="false">'Low pensions'!N51</f>
        <v>3686001.76725108</v>
      </c>
      <c r="M51" s="67"/>
      <c r="N51" s="82" t="n">
        <f aca="false">'Low pensions'!L51</f>
        <v>911306.605028741</v>
      </c>
      <c r="O51" s="9"/>
      <c r="P51" s="82" t="n">
        <f aca="false">'Low pensions'!X51</f>
        <v>24140420.7547314</v>
      </c>
      <c r="Q51" s="67"/>
      <c r="R51" s="82" t="n">
        <f aca="false">'Low SIPA income'!G46</f>
        <v>21604901.7464739</v>
      </c>
      <c r="S51" s="67"/>
      <c r="T51" s="82" t="n">
        <f aca="false">'Low SIPA income'!J46</f>
        <v>82608214.3612055</v>
      </c>
      <c r="U51" s="9"/>
      <c r="V51" s="82" t="n">
        <f aca="false">'Low SIPA income'!F46</f>
        <v>94991.8696595524</v>
      </c>
      <c r="W51" s="67"/>
      <c r="X51" s="82" t="n">
        <f aca="false">'Low SIPA income'!M46</f>
        <v>238592.189668838</v>
      </c>
      <c r="Y51" s="9"/>
      <c r="Z51" s="9" t="n">
        <f aca="false">R51+V51-N51-L51-F51</f>
        <v>-4189353.95358516</v>
      </c>
      <c r="AA51" s="9"/>
      <c r="AB51" s="9" t="n">
        <f aca="false">T51-P51-D51</f>
        <v>-58674173.7201451</v>
      </c>
      <c r="AC51" s="50"/>
      <c r="AD51" s="9"/>
      <c r="AE51" s="9"/>
      <c r="AF51" s="9"/>
      <c r="AG51" s="9" t="n">
        <f aca="false">AG50*'Pessimist macro hypothesis'!B33/'Pessimist macro hypothesis'!B32</f>
        <v>5284531710.10566</v>
      </c>
      <c r="AH51" s="40" t="n">
        <f aca="false">(AG51-AG50)/AG50</f>
        <v>0.0104269304099113</v>
      </c>
      <c r="AI51" s="40"/>
      <c r="AJ51" s="40" t="n">
        <f aca="false">AB51/AG51</f>
        <v>-0.0111030034331977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11717727</v>
      </c>
      <c r="AX51" s="7"/>
      <c r="AY51" s="40" t="n">
        <f aca="false">(AW51-AW50)/AW50</f>
        <v>-0.00104475863645827</v>
      </c>
      <c r="AZ51" s="39" t="n">
        <f aca="false">workers_and_wage_low!B39</f>
        <v>6029.66085888179</v>
      </c>
      <c r="BA51" s="40" t="n">
        <f aca="false">(AZ51-AZ50)/AZ50</f>
        <v>0.00550582473509228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0.0135709469572423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112737812.180209</v>
      </c>
      <c r="E52" s="9"/>
      <c r="F52" s="67" t="n">
        <f aca="false">'Low pensions'!I52</f>
        <v>20491431.8666032</v>
      </c>
      <c r="G52" s="82" t="n">
        <f aca="false">'Low pensions'!K52</f>
        <v>683841.55341308</v>
      </c>
      <c r="H52" s="82" t="n">
        <f aca="false">'Low pensions'!V52</f>
        <v>3762294.46100127</v>
      </c>
      <c r="I52" s="82" t="n">
        <f aca="false">'Low pensions'!M52</f>
        <v>21149.7387653531</v>
      </c>
      <c r="J52" s="82" t="n">
        <f aca="false">'Low pensions'!W52</f>
        <v>116359.622505194</v>
      </c>
      <c r="K52" s="9"/>
      <c r="L52" s="82" t="n">
        <f aca="false">'Low pensions'!N52</f>
        <v>3472086.48451939</v>
      </c>
      <c r="M52" s="67"/>
      <c r="N52" s="82" t="n">
        <f aca="false">'Low pensions'!L52</f>
        <v>879031.124761187</v>
      </c>
      <c r="O52" s="9"/>
      <c r="P52" s="82" t="n">
        <f aca="false">'Low pensions'!X52</f>
        <v>22852843.1661003</v>
      </c>
      <c r="Q52" s="67"/>
      <c r="R52" s="82" t="n">
        <f aca="false">'Low SIPA income'!G47</f>
        <v>18938605.6069098</v>
      </c>
      <c r="S52" s="67"/>
      <c r="T52" s="82" t="n">
        <f aca="false">'Low SIPA income'!J47</f>
        <v>72413399.9791632</v>
      </c>
      <c r="U52" s="9"/>
      <c r="V52" s="82" t="n">
        <f aca="false">'Low SIPA income'!F47</f>
        <v>96998.7114346346</v>
      </c>
      <c r="W52" s="67"/>
      <c r="X52" s="82" t="n">
        <f aca="false">'Low SIPA income'!M47</f>
        <v>243632.797619306</v>
      </c>
      <c r="Y52" s="9"/>
      <c r="Z52" s="9" t="n">
        <f aca="false">R52+V52-N52-L52-F52</f>
        <v>-5806945.15753934</v>
      </c>
      <c r="AA52" s="9"/>
      <c r="AB52" s="9" t="n">
        <f aca="false">T52-P52-D52</f>
        <v>-63177255.3671459</v>
      </c>
      <c r="AC52" s="50"/>
      <c r="AD52" s="9"/>
      <c r="AE52" s="9"/>
      <c r="AF52" s="9"/>
      <c r="AG52" s="9" t="n">
        <f aca="false">AG51*'Pessimist macro hypothesis'!B34/'Pessimist macro hypothesis'!B33</f>
        <v>5320501585.05699</v>
      </c>
      <c r="AH52" s="40" t="n">
        <f aca="false">(AG52-AG51)/AG51</f>
        <v>0.00680663432912106</v>
      </c>
      <c r="AI52" s="40"/>
      <c r="AJ52" s="40" t="n">
        <f aca="false">AB52/AG52</f>
        <v>-0.0118743043972741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11804993</v>
      </c>
      <c r="AX52" s="7"/>
      <c r="AY52" s="40" t="n">
        <f aca="false">(AW52-AW51)/AW51</f>
        <v>0.00744734879042668</v>
      </c>
      <c r="AZ52" s="39" t="n">
        <f aca="false">workers_and_wage_low!B40</f>
        <v>6036.05560815347</v>
      </c>
      <c r="BA52" s="40" t="n">
        <f aca="false">(AZ52-AZ51)/AZ51</f>
        <v>0.00106054874748993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0.0157464458265394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119326568.25909</v>
      </c>
      <c r="E53" s="9"/>
      <c r="F53" s="67" t="n">
        <f aca="false">'Low pensions'!I53</f>
        <v>21689016.2765281</v>
      </c>
      <c r="G53" s="82" t="n">
        <f aca="false">'Low pensions'!K53</f>
        <v>785125.29391554</v>
      </c>
      <c r="H53" s="82" t="n">
        <f aca="false">'Low pensions'!V53</f>
        <v>4319527.71771112</v>
      </c>
      <c r="I53" s="82" t="n">
        <f aca="false">'Low pensions'!M53</f>
        <v>24282.2255850169</v>
      </c>
      <c r="J53" s="82" t="n">
        <f aca="false">'Low pensions'!W53</f>
        <v>133593.640753953</v>
      </c>
      <c r="K53" s="9"/>
      <c r="L53" s="82" t="n">
        <f aca="false">'Low pensions'!N53</f>
        <v>3716971.65198209</v>
      </c>
      <c r="M53" s="67"/>
      <c r="N53" s="82" t="n">
        <f aca="false">'Low pensions'!L53</f>
        <v>931898.770725589</v>
      </c>
      <c r="O53" s="9"/>
      <c r="P53" s="82" t="n">
        <f aca="false">'Low pensions'!X53</f>
        <v>24414415.6538181</v>
      </c>
      <c r="Q53" s="67"/>
      <c r="R53" s="82" t="n">
        <f aca="false">'Low SIPA income'!G48</f>
        <v>22054006.3704949</v>
      </c>
      <c r="S53" s="67"/>
      <c r="T53" s="82" t="n">
        <f aca="false">'Low SIPA income'!J48</f>
        <v>84325404.8158113</v>
      </c>
      <c r="U53" s="9"/>
      <c r="V53" s="82" t="n">
        <f aca="false">'Low SIPA income'!F48</f>
        <v>97419.6076728664</v>
      </c>
      <c r="W53" s="67"/>
      <c r="X53" s="82" t="n">
        <f aca="false">'Low SIPA income'!M48</f>
        <v>244689.967621991</v>
      </c>
      <c r="Y53" s="9"/>
      <c r="Z53" s="9" t="n">
        <f aca="false">R53+V53-N53-L53-F53</f>
        <v>-4186460.72106802</v>
      </c>
      <c r="AA53" s="9"/>
      <c r="AB53" s="9" t="n">
        <f aca="false">T53-P53-D53</f>
        <v>-59415579.097097</v>
      </c>
      <c r="AC53" s="50"/>
      <c r="AD53" s="9"/>
      <c r="AE53" s="9"/>
      <c r="AF53" s="9"/>
      <c r="AG53" s="9" t="n">
        <f aca="false">AG52*'Pessimist macro hypothesis'!B35/'Pessimist macro hypothesis'!B34</f>
        <v>5322841999.67947</v>
      </c>
      <c r="AH53" s="40" t="n">
        <f aca="false">(AG53-AG52)/AG52</f>
        <v>0.000439886086877202</v>
      </c>
      <c r="AI53" s="40" t="n">
        <f aca="false">(AG53-AG49)/AG49</f>
        <v>0.0299999999999983</v>
      </c>
      <c r="AJ53" s="40" t="n">
        <f aca="false">AB53/AG53</f>
        <v>-0.0111623788759228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11880103</v>
      </c>
      <c r="AX53" s="7"/>
      <c r="AY53" s="40" t="n">
        <f aca="false">(AW53-AW52)/AW52</f>
        <v>0.00636256201083728</v>
      </c>
      <c r="AZ53" s="39" t="n">
        <f aca="false">workers_and_wage_low!B41</f>
        <v>6056.5128435935</v>
      </c>
      <c r="BA53" s="40" t="n">
        <f aca="false">(AZ53-AZ52)/AZ52</f>
        <v>0.00338917279231127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/>
      <c r="BG53" s="73" t="n">
        <f aca="false">(BB53-BB49)/BB49</f>
        <v>0.01</v>
      </c>
      <c r="BH53" s="7"/>
      <c r="BI53" s="40" t="n">
        <f aca="false">T60/AG60</f>
        <v>0.0136374581802347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114955225.052153</v>
      </c>
      <c r="E54" s="6"/>
      <c r="F54" s="8" t="n">
        <f aca="false">'Low pensions'!I54</f>
        <v>20894472.9040942</v>
      </c>
      <c r="G54" s="81" t="n">
        <f aca="false">'Low pensions'!K54</f>
        <v>811894.274400264</v>
      </c>
      <c r="H54" s="81" t="n">
        <f aca="false">'Low pensions'!V54</f>
        <v>4466802.75021195</v>
      </c>
      <c r="I54" s="81" t="n">
        <f aca="false">'Low pensions'!M54</f>
        <v>25110.1321979464</v>
      </c>
      <c r="J54" s="81" t="n">
        <f aca="false">'Low pensions'!W54</f>
        <v>138148.53866635</v>
      </c>
      <c r="K54" s="6"/>
      <c r="L54" s="81" t="n">
        <f aca="false">'Low pensions'!N54</f>
        <v>4228626.45896224</v>
      </c>
      <c r="M54" s="8"/>
      <c r="N54" s="81" t="n">
        <f aca="false">'Low pensions'!L54</f>
        <v>899893.848715518</v>
      </c>
      <c r="O54" s="6"/>
      <c r="P54" s="81" t="n">
        <f aca="false">'Low pensions'!X54</f>
        <v>26893313.241622</v>
      </c>
      <c r="Q54" s="8"/>
      <c r="R54" s="81" t="n">
        <f aca="false">'Low SIPA income'!G49</f>
        <v>19134761.7803273</v>
      </c>
      <c r="S54" s="8"/>
      <c r="T54" s="81" t="n">
        <f aca="false">'Low SIPA income'!J49</f>
        <v>73163420.1094139</v>
      </c>
      <c r="U54" s="6"/>
      <c r="V54" s="81" t="n">
        <f aca="false">'Low SIPA income'!F49</f>
        <v>96280.2255855977</v>
      </c>
      <c r="W54" s="8"/>
      <c r="X54" s="81" t="n">
        <f aca="false">'Low SIPA income'!M49</f>
        <v>241828.168311743</v>
      </c>
      <c r="Y54" s="6"/>
      <c r="Z54" s="6" t="n">
        <f aca="false">R54+V54-N54-L54-F54</f>
        <v>-6791951.20585911</v>
      </c>
      <c r="AA54" s="6"/>
      <c r="AB54" s="6" t="n">
        <f aca="false">T54-P54-D54</f>
        <v>-68685118.1843614</v>
      </c>
      <c r="AC54" s="50"/>
      <c r="AD54" s="6"/>
      <c r="AE54" s="6"/>
      <c r="AF54" s="6"/>
      <c r="AG54" s="6" t="n">
        <f aca="false">AG53*'Pessimist macro hypothesis'!B36/'Pessimist macro hypothesis'!B35</f>
        <v>5360748847.67851</v>
      </c>
      <c r="AH54" s="61" t="n">
        <f aca="false">(AG54-AG53)/AG53</f>
        <v>0.00712154296545439</v>
      </c>
      <c r="AI54" s="61"/>
      <c r="AJ54" s="61" t="n">
        <f aca="false">AB54/AG54</f>
        <v>-0.0128125976679743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0.00741161968354968</v>
      </c>
      <c r="AV54" s="5"/>
      <c r="AW54" s="65" t="n">
        <f aca="false">workers_and_wage_low!C42</f>
        <v>11795720</v>
      </c>
      <c r="AX54" s="5"/>
      <c r="AY54" s="61" t="n">
        <f aca="false">(AW54-AW53)/AW53</f>
        <v>-0.00710288454569796</v>
      </c>
      <c r="AZ54" s="66" t="n">
        <f aca="false">workers_and_wage_low!B42</f>
        <v>6082.10551779509</v>
      </c>
      <c r="BA54" s="61" t="n">
        <f aca="false">(AZ54-AZ53)/AZ53</f>
        <v>0.00422564516290256</v>
      </c>
      <c r="BB54" s="61"/>
      <c r="BC54" s="61"/>
      <c r="BD54" s="61"/>
      <c r="BE54" s="61"/>
      <c r="BF54" s="5"/>
      <c r="BG54" s="5"/>
      <c r="BH54" s="5"/>
      <c r="BI54" s="61" t="n">
        <f aca="false">T61/AG61</f>
        <v>0.0157201210407883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121558310.443721</v>
      </c>
      <c r="E55" s="9"/>
      <c r="F55" s="67" t="n">
        <f aca="false">'Low pensions'!I55</f>
        <v>22094661.8362191</v>
      </c>
      <c r="G55" s="82" t="n">
        <f aca="false">'Low pensions'!K55</f>
        <v>961523.791877341</v>
      </c>
      <c r="H55" s="82" t="n">
        <f aca="false">'Low pensions'!V55</f>
        <v>5290020.20752584</v>
      </c>
      <c r="I55" s="82" t="n">
        <f aca="false">'Low pensions'!M55</f>
        <v>29737.8492333196</v>
      </c>
      <c r="J55" s="82" t="n">
        <f aca="false">'Low pensions'!W55</f>
        <v>163608.872397705</v>
      </c>
      <c r="K55" s="9"/>
      <c r="L55" s="82" t="n">
        <f aca="false">'Low pensions'!N55</f>
        <v>3799011.5808308</v>
      </c>
      <c r="M55" s="67"/>
      <c r="N55" s="82" t="n">
        <f aca="false">'Low pensions'!L55</f>
        <v>954304.706805851</v>
      </c>
      <c r="O55" s="9"/>
      <c r="P55" s="82" t="n">
        <f aca="false">'Low pensions'!X55</f>
        <v>24963392.0841092</v>
      </c>
      <c r="Q55" s="67"/>
      <c r="R55" s="82" t="n">
        <f aca="false">'Low SIPA income'!G50</f>
        <v>22113341.8219243</v>
      </c>
      <c r="S55" s="67"/>
      <c r="T55" s="82" t="n">
        <f aca="false">'Low SIPA income'!J50</f>
        <v>84552279.057056</v>
      </c>
      <c r="U55" s="9"/>
      <c r="V55" s="82" t="n">
        <f aca="false">'Low SIPA income'!F50</f>
        <v>99239.3172909013</v>
      </c>
      <c r="W55" s="67"/>
      <c r="X55" s="82" t="n">
        <f aca="false">'Low SIPA income'!M50</f>
        <v>249260.553545655</v>
      </c>
      <c r="Y55" s="9"/>
      <c r="Z55" s="9" t="n">
        <f aca="false">R55+V55-N55-L55-F55</f>
        <v>-4635396.98464055</v>
      </c>
      <c r="AA55" s="9"/>
      <c r="AB55" s="9" t="n">
        <f aca="false">T55-P55-D55</f>
        <v>-61969423.4707737</v>
      </c>
      <c r="AC55" s="50"/>
      <c r="AD55" s="9"/>
      <c r="AE55" s="9"/>
      <c r="AF55" s="9"/>
      <c r="AG55" s="9" t="n">
        <f aca="false">AG54*'Pessimist macro hypothesis'!B37/'Pessimist macro hypothesis'!B36</f>
        <v>5390222344.30779</v>
      </c>
      <c r="AH55" s="40" t="n">
        <f aca="false">(AG55-AG54)/AG54</f>
        <v>0.00549801855426311</v>
      </c>
      <c r="AI55" s="40"/>
      <c r="AJ55" s="40" t="n">
        <f aca="false">AB55/AG55</f>
        <v>-0.0114966358551452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11836383</v>
      </c>
      <c r="AX55" s="7"/>
      <c r="AY55" s="40" t="n">
        <f aca="false">(AW55-AW54)/AW54</f>
        <v>0.00344726731390708</v>
      </c>
      <c r="AZ55" s="39" t="n">
        <f aca="false">workers_and_wage_low!B43</f>
        <v>6083.4553224327</v>
      </c>
      <c r="BA55" s="40" t="n">
        <f aca="false">(AZ55-AZ54)/AZ54</f>
        <v>0.000221930486682111</v>
      </c>
      <c r="BB55" s="40"/>
      <c r="BC55" s="40"/>
      <c r="BD55" s="40"/>
      <c r="BE55" s="40"/>
      <c r="BF55" s="7"/>
      <c r="BG55" s="7"/>
      <c r="BH55" s="7"/>
      <c r="BI55" s="40" t="n">
        <f aca="false">T62/AG62</f>
        <v>0.0136546527019084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117044815.950034</v>
      </c>
      <c r="E56" s="9"/>
      <c r="F56" s="67" t="n">
        <f aca="false">'Low pensions'!I56</f>
        <v>21274280.7847416</v>
      </c>
      <c r="G56" s="82" t="n">
        <f aca="false">'Low pensions'!K56</f>
        <v>946135.365306179</v>
      </c>
      <c r="H56" s="82" t="n">
        <f aca="false">'Low pensions'!V56</f>
        <v>5205357.62485117</v>
      </c>
      <c r="I56" s="82" t="n">
        <f aca="false">'Low pensions'!M56</f>
        <v>29261.918514624</v>
      </c>
      <c r="J56" s="82" t="n">
        <f aca="false">'Low pensions'!W56</f>
        <v>160990.442005706</v>
      </c>
      <c r="K56" s="9"/>
      <c r="L56" s="82" t="n">
        <f aca="false">'Low pensions'!N56</f>
        <v>3636079.98827839</v>
      </c>
      <c r="M56" s="67"/>
      <c r="N56" s="82" t="n">
        <f aca="false">'Low pensions'!L56</f>
        <v>919996.997495793</v>
      </c>
      <c r="O56" s="9"/>
      <c r="P56" s="82" t="n">
        <f aca="false">'Low pensions'!X56</f>
        <v>23929188.3815973</v>
      </c>
      <c r="Q56" s="67"/>
      <c r="R56" s="82" t="n">
        <f aca="false">'Low SIPA income'!G51</f>
        <v>19133576.1963589</v>
      </c>
      <c r="S56" s="67"/>
      <c r="T56" s="82" t="n">
        <f aca="false">'Low SIPA income'!J51</f>
        <v>73158886.9263545</v>
      </c>
      <c r="U56" s="9"/>
      <c r="V56" s="82" t="n">
        <f aca="false">'Low SIPA income'!F51</f>
        <v>98598.40915149</v>
      </c>
      <c r="W56" s="67"/>
      <c r="X56" s="82" t="n">
        <f aca="false">'Low SIPA income'!M51</f>
        <v>247650.777078397</v>
      </c>
      <c r="Y56" s="9"/>
      <c r="Z56" s="9" t="n">
        <f aca="false">R56+V56-N56-L56-F56</f>
        <v>-6598183.16500535</v>
      </c>
      <c r="AA56" s="9"/>
      <c r="AB56" s="9" t="n">
        <f aca="false">T56-P56-D56</f>
        <v>-67815117.4052765</v>
      </c>
      <c r="AC56" s="50"/>
      <c r="AD56" s="9"/>
      <c r="AE56" s="9"/>
      <c r="AF56" s="9"/>
      <c r="AG56" s="9" t="n">
        <f aca="false">AG55*'Pessimist macro hypothesis'!B38/'Pessimist macro hypothesis'!B37</f>
        <v>5453514124.68342</v>
      </c>
      <c r="AH56" s="40" t="n">
        <f aca="false">(AG56-AG55)/AG55</f>
        <v>0.0117419609679855</v>
      </c>
      <c r="AI56" s="40"/>
      <c r="AJ56" s="40" t="n">
        <f aca="false">AB56/AG56</f>
        <v>-0.0124351227217576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11881167</v>
      </c>
      <c r="AX56" s="7"/>
      <c r="AY56" s="40" t="n">
        <f aca="false">(AW56-AW55)/AW55</f>
        <v>0.00378358828030489</v>
      </c>
      <c r="AZ56" s="39" t="n">
        <f aca="false">workers_and_wage_low!B44</f>
        <v>6060.26160983965</v>
      </c>
      <c r="BA56" s="40" t="n">
        <f aca="false">(AZ56-AZ55)/AZ55</f>
        <v>-0.00381258862994082</v>
      </c>
      <c r="BB56" s="40"/>
      <c r="BC56" s="40"/>
      <c r="BD56" s="40"/>
      <c r="BE56" s="40"/>
      <c r="BF56" s="7"/>
      <c r="BG56" s="7"/>
      <c r="BH56" s="7"/>
      <c r="BI56" s="40" t="n">
        <f aca="false">T63/AG63</f>
        <v>0.0157368304768233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123458648.1173</v>
      </c>
      <c r="E57" s="9"/>
      <c r="F57" s="67" t="n">
        <f aca="false">'Low pensions'!I57</f>
        <v>22440070.7031168</v>
      </c>
      <c r="G57" s="82" t="n">
        <f aca="false">'Low pensions'!K57</f>
        <v>1089874.8508391</v>
      </c>
      <c r="H57" s="82" t="n">
        <f aca="false">'Low pensions'!V57</f>
        <v>5996169.8642487</v>
      </c>
      <c r="I57" s="82" t="n">
        <f aca="false">'Low pensions'!M57</f>
        <v>33707.4696135807</v>
      </c>
      <c r="J57" s="82" t="n">
        <f aca="false">'Low pensions'!W57</f>
        <v>185448.552502539</v>
      </c>
      <c r="K57" s="9"/>
      <c r="L57" s="82" t="n">
        <f aca="false">'Low pensions'!N57</f>
        <v>3842842.84235089</v>
      </c>
      <c r="M57" s="67"/>
      <c r="N57" s="82" t="n">
        <f aca="false">'Low pensions'!L57</f>
        <v>972474.21891138</v>
      </c>
      <c r="O57" s="9"/>
      <c r="P57" s="82" t="n">
        <f aca="false">'Low pensions'!X57</f>
        <v>25290796.0032339</v>
      </c>
      <c r="Q57" s="67"/>
      <c r="R57" s="82" t="n">
        <f aca="false">'Low SIPA income'!G52</f>
        <v>22408627.99876</v>
      </c>
      <c r="S57" s="67"/>
      <c r="T57" s="82" t="n">
        <f aca="false">'Low SIPA income'!J52</f>
        <v>85681331.3471421</v>
      </c>
      <c r="U57" s="9"/>
      <c r="V57" s="82" t="n">
        <f aca="false">'Low SIPA income'!F52</f>
        <v>98784.5128878976</v>
      </c>
      <c r="W57" s="67"/>
      <c r="X57" s="82" t="n">
        <f aca="false">'Low SIPA income'!M52</f>
        <v>248118.216009057</v>
      </c>
      <c r="Y57" s="9"/>
      <c r="Z57" s="9" t="n">
        <f aca="false">R57+V57-N57-L57-F57</f>
        <v>-4747975.25273124</v>
      </c>
      <c r="AA57" s="9"/>
      <c r="AB57" s="9" t="n">
        <f aca="false">T57-P57-D57</f>
        <v>-63068112.7733919</v>
      </c>
      <c r="AC57" s="50"/>
      <c r="AD57" s="9"/>
      <c r="AE57" s="9"/>
      <c r="AF57" s="9"/>
      <c r="AG57" s="9" t="n">
        <f aca="false">AG56*'Pessimist macro hypothesis'!B39/'Pessimist macro hypothesis'!B38</f>
        <v>5482335708.22201</v>
      </c>
      <c r="AH57" s="40" t="n">
        <f aca="false">(AG57-AG56)/AG56</f>
        <v>0.00528495624649568</v>
      </c>
      <c r="AI57" s="40" t="n">
        <f aca="false">(AG57-AG53)/AG53</f>
        <v>0.0299640133132172</v>
      </c>
      <c r="AJ57" s="40" t="n">
        <f aca="false">AB57/AG57</f>
        <v>-0.011503876473454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11944778</v>
      </c>
      <c r="AX57" s="7"/>
      <c r="AY57" s="40" t="n">
        <f aca="false">(AW57-AW56)/AW56</f>
        <v>0.00535393534995342</v>
      </c>
      <c r="AZ57" s="39" t="n">
        <f aca="false">workers_and_wage_low!B45</f>
        <v>6100.00850806932</v>
      </c>
      <c r="BA57" s="40" t="n">
        <f aca="false">(AZ57-AZ56)/AZ56</f>
        <v>0.00655861096246057</v>
      </c>
      <c r="BB57" s="40"/>
      <c r="BC57" s="40"/>
      <c r="BD57" s="40"/>
      <c r="BE57" s="40"/>
      <c r="BF57" s="7" t="n">
        <v>100</v>
      </c>
      <c r="BG57" s="73" t="n">
        <f aca="false">(BB57-BB53)/BB53</f>
        <v>-1</v>
      </c>
      <c r="BH57" s="7"/>
      <c r="BI57" s="40" t="n">
        <f aca="false">T64/AG64</f>
        <v>0.0137097100337107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119719820.06758</v>
      </c>
      <c r="E58" s="6"/>
      <c r="F58" s="8" t="n">
        <f aca="false">'Low pensions'!I58</f>
        <v>21760494.4477313</v>
      </c>
      <c r="G58" s="81" t="n">
        <f aca="false">'Low pensions'!K58</f>
        <v>1164391.92011759</v>
      </c>
      <c r="H58" s="81" t="n">
        <f aca="false">'Low pensions'!V58</f>
        <v>6406140.79332904</v>
      </c>
      <c r="I58" s="81" t="n">
        <f aca="false">'Low pensions'!M58</f>
        <v>36012.1212407502</v>
      </c>
      <c r="J58" s="81" t="n">
        <f aca="false">'Low pensions'!W58</f>
        <v>198128.065773063</v>
      </c>
      <c r="K58" s="6"/>
      <c r="L58" s="81" t="n">
        <f aca="false">'Low pensions'!N58</f>
        <v>4487618.80229995</v>
      </c>
      <c r="M58" s="8"/>
      <c r="N58" s="81" t="n">
        <f aca="false">'Low pensions'!L58</f>
        <v>945475.369107328</v>
      </c>
      <c r="O58" s="6"/>
      <c r="P58" s="81" t="n">
        <f aca="false">'Low pensions'!X58</f>
        <v>28488001.8188722</v>
      </c>
      <c r="Q58" s="8"/>
      <c r="R58" s="81" t="n">
        <f aca="false">'Low SIPA income'!G53</f>
        <v>19523198.4541318</v>
      </c>
      <c r="S58" s="8"/>
      <c r="T58" s="81" t="n">
        <f aca="false">'Low SIPA income'!J53</f>
        <v>74648641.3981725</v>
      </c>
      <c r="U58" s="6"/>
      <c r="V58" s="81" t="n">
        <f aca="false">'Low SIPA income'!F53</f>
        <v>99959.2920994425</v>
      </c>
      <c r="W58" s="8"/>
      <c r="X58" s="81" t="n">
        <f aca="false">'Low SIPA income'!M53</f>
        <v>251068.922690213</v>
      </c>
      <c r="Y58" s="6"/>
      <c r="Z58" s="6" t="n">
        <f aca="false">R58+V58-N58-L58-F58</f>
        <v>-7570430.87290733</v>
      </c>
      <c r="AA58" s="6"/>
      <c r="AB58" s="6" t="n">
        <f aca="false">T58-P58-D58</f>
        <v>-73559180.4882797</v>
      </c>
      <c r="AC58" s="50"/>
      <c r="AD58" s="6"/>
      <c r="AE58" s="6"/>
      <c r="AF58" s="6"/>
      <c r="AG58" s="6" t="n">
        <f aca="false">BF58/100*$AG$57</f>
        <v>5500621410.82463</v>
      </c>
      <c r="AH58" s="61" t="n">
        <f aca="false">(AG58-AG57)/AG57</f>
        <v>0.00333538542253013</v>
      </c>
      <c r="AI58" s="61"/>
      <c r="AJ58" s="61" t="n">
        <f aca="false">AB58/AG58</f>
        <v>-0.0133728855331732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0.00328766323875832</v>
      </c>
      <c r="AV58" s="5"/>
      <c r="AW58" s="65" t="n">
        <f aca="false">workers_and_wage_low!C46</f>
        <v>11948914</v>
      </c>
      <c r="AX58" s="5"/>
      <c r="AY58" s="61" t="n">
        <f aca="false">(AW58-AW57)/AW57</f>
        <v>0.000346260097927312</v>
      </c>
      <c r="AZ58" s="66" t="n">
        <f aca="false">workers_and_wage_low!B46</f>
        <v>6118.23588656722</v>
      </c>
      <c r="BA58" s="61" t="n">
        <f aca="false">(AZ58-AZ57)/AZ57</f>
        <v>0.00298809066803561</v>
      </c>
      <c r="BB58" s="61"/>
      <c r="BC58" s="61"/>
      <c r="BD58" s="61"/>
      <c r="BE58" s="61"/>
      <c r="BF58" s="5" t="n">
        <f aca="false">BF57*(1+AY58)*(1+BA58)*(1-BE58)</f>
        <v>100.333538542253</v>
      </c>
      <c r="BG58" s="5"/>
      <c r="BH58" s="5"/>
      <c r="BI58" s="61" t="n">
        <f aca="false">T65/AG65</f>
        <v>0.0157737865623251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126887673.127355</v>
      </c>
      <c r="E59" s="9"/>
      <c r="F59" s="67" t="n">
        <f aca="false">'Low pensions'!I59</f>
        <v>23063336.5888349</v>
      </c>
      <c r="G59" s="82" t="n">
        <f aca="false">'Low pensions'!K59</f>
        <v>1330912.43957491</v>
      </c>
      <c r="H59" s="82" t="n">
        <f aca="false">'Low pensions'!V59</f>
        <v>7322287.55988695</v>
      </c>
      <c r="I59" s="82" t="n">
        <f aca="false">'Low pensions'!M59</f>
        <v>41162.240399224</v>
      </c>
      <c r="J59" s="82" t="n">
        <f aca="false">'Low pensions'!W59</f>
        <v>226462.501852174</v>
      </c>
      <c r="K59" s="9"/>
      <c r="L59" s="82" t="n">
        <f aca="false">'Low pensions'!N59</f>
        <v>3963430.32223072</v>
      </c>
      <c r="M59" s="67"/>
      <c r="N59" s="82" t="n">
        <f aca="false">'Low pensions'!L59</f>
        <v>1003875.28488334</v>
      </c>
      <c r="O59" s="9"/>
      <c r="P59" s="82" t="n">
        <f aca="false">'Low pensions'!X59</f>
        <v>26089284.4097445</v>
      </c>
      <c r="Q59" s="67"/>
      <c r="R59" s="82" t="n">
        <f aca="false">'Low SIPA income'!G54</f>
        <v>22754496.6171346</v>
      </c>
      <c r="S59" s="67"/>
      <c r="T59" s="82" t="n">
        <f aca="false">'Low SIPA income'!J54</f>
        <v>87003789.9865186</v>
      </c>
      <c r="U59" s="9"/>
      <c r="V59" s="82" t="n">
        <f aca="false">'Low SIPA income'!F54</f>
        <v>94789.7718397139</v>
      </c>
      <c r="W59" s="67"/>
      <c r="X59" s="82" t="n">
        <f aca="false">'Low SIPA income'!M54</f>
        <v>238084.578211822</v>
      </c>
      <c r="Y59" s="9"/>
      <c r="Z59" s="9" t="n">
        <f aca="false">R59+V59-N59-L59-F59</f>
        <v>-5181355.8069746</v>
      </c>
      <c r="AA59" s="9"/>
      <c r="AB59" s="9" t="n">
        <f aca="false">T59-P59-D59</f>
        <v>-65973167.5505805</v>
      </c>
      <c r="AC59" s="50"/>
      <c r="AD59" s="9"/>
      <c r="AE59" s="9"/>
      <c r="AF59" s="9"/>
      <c r="AG59" s="9" t="n">
        <f aca="false">BF59/100*$AG$57</f>
        <v>5525297006.38098</v>
      </c>
      <c r="AH59" s="40" t="n">
        <f aca="false">(AG59-AG58)/AG58</f>
        <v>0.00448596507801661</v>
      </c>
      <c r="AI59" s="40"/>
      <c r="AJ59" s="40" t="n">
        <f aca="false">AB59/AG59</f>
        <v>-0.0119402029383018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11989910</v>
      </c>
      <c r="AX59" s="7"/>
      <c r="AY59" s="40" t="n">
        <f aca="false">(AW59-AW58)/AW58</f>
        <v>0.003430939414243</v>
      </c>
      <c r="AZ59" s="39" t="n">
        <f aca="false">workers_and_wage_low!B47</f>
        <v>6124.66871181089</v>
      </c>
      <c r="BA59" s="40" t="n">
        <f aca="false">(AZ59-AZ58)/AZ58</f>
        <v>0.00105141831124864</v>
      </c>
      <c r="BB59" s="40"/>
      <c r="BC59" s="40"/>
      <c r="BD59" s="40"/>
      <c r="BE59" s="40"/>
      <c r="BF59" s="7" t="n">
        <f aca="false">BF58*(1+AY59)*(1+BA59)*(1-BE59)</f>
        <v>100.783631292307</v>
      </c>
      <c r="BG59" s="7"/>
      <c r="BH59" s="7"/>
      <c r="BI59" s="40" t="n">
        <f aca="false">T66/AG66</f>
        <v>0.0136815952335647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123161578.084973</v>
      </c>
      <c r="E60" s="9"/>
      <c r="F60" s="67" t="n">
        <f aca="false">'Low pensions'!I60</f>
        <v>22386074.7082565</v>
      </c>
      <c r="G60" s="82" t="n">
        <f aca="false">'Low pensions'!K60</f>
        <v>1373084.84429409</v>
      </c>
      <c r="H60" s="82" t="n">
        <f aca="false">'Low pensions'!V60</f>
        <v>7554307.68778085</v>
      </c>
      <c r="I60" s="82" t="n">
        <f aca="false">'Low pensions'!M60</f>
        <v>42466.5415761056</v>
      </c>
      <c r="J60" s="82" t="n">
        <f aca="false">'Low pensions'!W60</f>
        <v>233638.382096314</v>
      </c>
      <c r="K60" s="9"/>
      <c r="L60" s="82" t="n">
        <f aca="false">'Low pensions'!N60</f>
        <v>3739902.22415842</v>
      </c>
      <c r="M60" s="67"/>
      <c r="N60" s="82" t="n">
        <f aca="false">'Low pensions'!L60</f>
        <v>975952.613898989</v>
      </c>
      <c r="O60" s="9"/>
      <c r="P60" s="82" t="n">
        <f aca="false">'Low pensions'!X60</f>
        <v>24775773.7490034</v>
      </c>
      <c r="Q60" s="67"/>
      <c r="R60" s="82" t="n">
        <f aca="false">'Low SIPA income'!G55</f>
        <v>19839381.6698162</v>
      </c>
      <c r="S60" s="67"/>
      <c r="T60" s="82" t="n">
        <f aca="false">'Low SIPA income'!J55</f>
        <v>75857595.3274785</v>
      </c>
      <c r="U60" s="9"/>
      <c r="V60" s="82" t="n">
        <f aca="false">'Low SIPA income'!F55</f>
        <v>101686.666318129</v>
      </c>
      <c r="W60" s="67"/>
      <c r="X60" s="82" t="n">
        <f aca="false">'Low SIPA income'!M55</f>
        <v>255407.588711748</v>
      </c>
      <c r="Y60" s="9"/>
      <c r="Z60" s="9" t="n">
        <f aca="false">R60+V60-N60-L60-F60</f>
        <v>-7160861.2101796</v>
      </c>
      <c r="AA60" s="9"/>
      <c r="AB60" s="9" t="n">
        <f aca="false">T60-P60-D60</f>
        <v>-72079756.5064976</v>
      </c>
      <c r="AC60" s="50"/>
      <c r="AD60" s="9"/>
      <c r="AE60" s="9"/>
      <c r="AF60" s="9"/>
      <c r="AG60" s="9" t="n">
        <f aca="false">BF60/100*$AG$57</f>
        <v>5562443845.83498</v>
      </c>
      <c r="AH60" s="40" t="n">
        <f aca="false">(AG60-AG59)/AG59</f>
        <v>0.00672304844628121</v>
      </c>
      <c r="AI60" s="40"/>
      <c r="AJ60" s="40" t="n">
        <f aca="false">AB60/AG60</f>
        <v>-0.0129582892887034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12037522</v>
      </c>
      <c r="AX60" s="7"/>
      <c r="AY60" s="40" t="n">
        <f aca="false">(AW60-AW59)/AW59</f>
        <v>0.00397100562055929</v>
      </c>
      <c r="AZ60" s="39" t="n">
        <f aca="false">workers_and_wage_low!B48</f>
        <v>6141.45739444605</v>
      </c>
      <c r="BA60" s="40" t="n">
        <f aca="false">(AZ60-AZ59)/AZ59</f>
        <v>0.002741157673195</v>
      </c>
      <c r="BB60" s="40"/>
      <c r="BC60" s="40"/>
      <c r="BD60" s="40"/>
      <c r="BE60" s="40"/>
      <c r="BF60" s="7" t="n">
        <f aca="false">BF59*(1+AY60)*(1+BA60)*(1-BE60)</f>
        <v>101.461204528078</v>
      </c>
      <c r="BG60" s="7"/>
      <c r="BH60" s="7"/>
      <c r="BI60" s="40" t="n">
        <f aca="false">T67/AG67</f>
        <v>0.0157839050662463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129270931.622497</v>
      </c>
      <c r="E61" s="9"/>
      <c r="F61" s="67" t="n">
        <f aca="false">'Low pensions'!I61</f>
        <v>23496522.031494</v>
      </c>
      <c r="G61" s="82" t="n">
        <f aca="false">'Low pensions'!K61</f>
        <v>1496028.90732489</v>
      </c>
      <c r="H61" s="82" t="n">
        <f aca="false">'Low pensions'!V61</f>
        <v>8230709.64821331</v>
      </c>
      <c r="I61" s="82" t="n">
        <f aca="false">'Low pensions'!M61</f>
        <v>46268.9352780893</v>
      </c>
      <c r="J61" s="82" t="n">
        <f aca="false">'Low pensions'!W61</f>
        <v>254558.030357112</v>
      </c>
      <c r="K61" s="9"/>
      <c r="L61" s="82" t="n">
        <f aca="false">'Low pensions'!N61</f>
        <v>3968724.04908425</v>
      </c>
      <c r="M61" s="67"/>
      <c r="N61" s="82" t="n">
        <f aca="false">'Low pensions'!L61</f>
        <v>1025120.35052142</v>
      </c>
      <c r="O61" s="9"/>
      <c r="P61" s="82" t="n">
        <f aca="false">'Low pensions'!X61</f>
        <v>26233637.6663857</v>
      </c>
      <c r="Q61" s="67"/>
      <c r="R61" s="82" t="n">
        <f aca="false">'Low SIPA income'!G56</f>
        <v>22837305.8321019</v>
      </c>
      <c r="S61" s="67"/>
      <c r="T61" s="82" t="n">
        <f aca="false">'Low SIPA income'!J56</f>
        <v>87320418.1971614</v>
      </c>
      <c r="U61" s="9"/>
      <c r="V61" s="82" t="n">
        <f aca="false">'Low SIPA income'!F56</f>
        <v>100889.45748623</v>
      </c>
      <c r="W61" s="67"/>
      <c r="X61" s="82" t="n">
        <f aca="false">'Low SIPA income'!M56</f>
        <v>253405.229967702</v>
      </c>
      <c r="Y61" s="9"/>
      <c r="Z61" s="9" t="n">
        <f aca="false">R61+V61-N61-L61-F61</f>
        <v>-5552171.14151157</v>
      </c>
      <c r="AA61" s="9"/>
      <c r="AB61" s="9" t="n">
        <f aca="false">T61-P61-D61</f>
        <v>-68184151.091721</v>
      </c>
      <c r="AC61" s="50"/>
      <c r="AD61" s="9"/>
      <c r="AE61" s="9"/>
      <c r="AF61" s="9"/>
      <c r="AG61" s="9" t="n">
        <f aca="false">BF61/100*$AG$57</f>
        <v>5554691212.02026</v>
      </c>
      <c r="AH61" s="40" t="n">
        <f aca="false">(AG61-AG60)/AG60</f>
        <v>-0.00139374599179466</v>
      </c>
      <c r="AI61" s="40" t="n">
        <f aca="false">(AG61-AG57)/AG57</f>
        <v>0.0131979338094405</v>
      </c>
      <c r="AJ61" s="40" t="n">
        <f aca="false">AB61/AG61</f>
        <v>-0.0122750569724149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12046500</v>
      </c>
      <c r="AX61" s="7"/>
      <c r="AY61" s="40" t="n">
        <f aca="false">(AW61-AW60)/AW60</f>
        <v>0.000745834566283659</v>
      </c>
      <c r="AZ61" s="39" t="n">
        <f aca="false">workers_and_wage_low!B49</f>
        <v>6128.32704467535</v>
      </c>
      <c r="BA61" s="40" t="n">
        <f aca="false">(AZ61-AZ60)/AZ60</f>
        <v>-0.00213798597423665</v>
      </c>
      <c r="BB61" s="40"/>
      <c r="BC61" s="40"/>
      <c r="BD61" s="40"/>
      <c r="BE61" s="40"/>
      <c r="BF61" s="7" t="n">
        <f aca="false">BF60*(1+AY61)*(1+BA61)*(1-BE61)</f>
        <v>101.319793380944</v>
      </c>
      <c r="BG61" s="7"/>
      <c r="BH61" s="7"/>
      <c r="BI61" s="40" t="n">
        <f aca="false">T68/AG68</f>
        <v>0.0136491071826805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126432663.498788</v>
      </c>
      <c r="E62" s="6"/>
      <c r="F62" s="8" t="n">
        <f aca="false">'Low pensions'!I62</f>
        <v>22980633.2027916</v>
      </c>
      <c r="G62" s="81" t="n">
        <f aca="false">'Low pensions'!K62</f>
        <v>1488687.16832204</v>
      </c>
      <c r="H62" s="81" t="n">
        <f aca="false">'Low pensions'!V62</f>
        <v>8190317.56638284</v>
      </c>
      <c r="I62" s="81" t="n">
        <f aca="false">'Low pensions'!M62</f>
        <v>46041.8711852175</v>
      </c>
      <c r="J62" s="81" t="n">
        <f aca="false">'Low pensions'!W62</f>
        <v>253308.79071287</v>
      </c>
      <c r="K62" s="6"/>
      <c r="L62" s="81" t="n">
        <f aca="false">'Low pensions'!N62</f>
        <v>4661373.76644112</v>
      </c>
      <c r="M62" s="8"/>
      <c r="N62" s="81" t="n">
        <f aca="false">'Low pensions'!L62</f>
        <v>1002746.20347529</v>
      </c>
      <c r="O62" s="6"/>
      <c r="P62" s="81" t="n">
        <f aca="false">'Low pensions'!X62</f>
        <v>29704704.3868616</v>
      </c>
      <c r="Q62" s="8"/>
      <c r="R62" s="81" t="n">
        <f aca="false">'Low SIPA income'!G57</f>
        <v>19947050.4891165</v>
      </c>
      <c r="S62" s="8"/>
      <c r="T62" s="81" t="n">
        <f aca="false">'Low SIPA income'!J57</f>
        <v>76269276.3899127</v>
      </c>
      <c r="U62" s="6"/>
      <c r="V62" s="81" t="n">
        <f aca="false">'Low SIPA income'!F57</f>
        <v>101997.606946616</v>
      </c>
      <c r="W62" s="8"/>
      <c r="X62" s="81" t="n">
        <f aca="false">'Low SIPA income'!M57</f>
        <v>256188.581923836</v>
      </c>
      <c r="Y62" s="6"/>
      <c r="Z62" s="6" t="n">
        <f aca="false">R62+V62-N62-L62-F62</f>
        <v>-8595705.07664487</v>
      </c>
      <c r="AA62" s="6"/>
      <c r="AB62" s="6" t="n">
        <f aca="false">T62-P62-D62</f>
        <v>-79868091.495737</v>
      </c>
      <c r="AC62" s="50"/>
      <c r="AD62" s="6"/>
      <c r="AE62" s="6"/>
      <c r="AF62" s="6"/>
      <c r="AG62" s="6" t="n">
        <f aca="false">BF62/100*$AG$57</f>
        <v>5585588887.16759</v>
      </c>
      <c r="AH62" s="61" t="n">
        <f aca="false">(AG62-AG61)/AG61</f>
        <v>0.00556244694222951</v>
      </c>
      <c r="AI62" s="61"/>
      <c r="AJ62" s="61" t="n">
        <f aca="false">AB62/AG62</f>
        <v>-0.0142989563158196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0.00597087179663819</v>
      </c>
      <c r="AV62" s="5"/>
      <c r="AW62" s="65" t="n">
        <f aca="false">workers_and_wage_low!C50</f>
        <v>12097956</v>
      </c>
      <c r="AX62" s="5"/>
      <c r="AY62" s="61" t="n">
        <f aca="false">(AW62-AW61)/AW61</f>
        <v>0.00427144813846345</v>
      </c>
      <c r="AZ62" s="66" t="n">
        <f aca="false">workers_and_wage_low!B50</f>
        <v>6136.20505703788</v>
      </c>
      <c r="BA62" s="61" t="n">
        <f aca="false">(AZ62-AZ61)/AZ61</f>
        <v>0.00128550782376549</v>
      </c>
      <c r="BB62" s="61"/>
      <c r="BC62" s="61"/>
      <c r="BD62" s="61"/>
      <c r="BE62" s="61"/>
      <c r="BF62" s="5" t="n">
        <f aca="false">BF61*(1+AY62)*(1+BA62)*(1-BE62)</f>
        <v>101.883379355823</v>
      </c>
      <c r="BG62" s="5"/>
      <c r="BH62" s="5"/>
      <c r="BI62" s="61" t="n">
        <f aca="false">T69/AG69</f>
        <v>0.0157782328791108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131216127.718977</v>
      </c>
      <c r="E63" s="9"/>
      <c r="F63" s="67" t="n">
        <f aca="false">'Low pensions'!I63</f>
        <v>23850084.4477532</v>
      </c>
      <c r="G63" s="82" t="n">
        <f aca="false">'Low pensions'!K63</f>
        <v>1605048.79202642</v>
      </c>
      <c r="H63" s="82" t="n">
        <f aca="false">'Low pensions'!V63</f>
        <v>8830504.88777488</v>
      </c>
      <c r="I63" s="82" t="n">
        <f aca="false">'Low pensions'!M63</f>
        <v>49640.6842894768</v>
      </c>
      <c r="J63" s="82" t="n">
        <f aca="false">'Low pensions'!W63</f>
        <v>273108.398590975</v>
      </c>
      <c r="K63" s="9"/>
      <c r="L63" s="82" t="n">
        <f aca="false">'Low pensions'!N63</f>
        <v>4102367.58352998</v>
      </c>
      <c r="M63" s="67"/>
      <c r="N63" s="82" t="n">
        <f aca="false">'Low pensions'!L63</f>
        <v>1042258.95693733</v>
      </c>
      <c r="O63" s="9"/>
      <c r="P63" s="82" t="n">
        <f aca="false">'Low pensions'!X63</f>
        <v>27021406.1577332</v>
      </c>
      <c r="Q63" s="67"/>
      <c r="R63" s="82" t="n">
        <f aca="false">'Low SIPA income'!G58</f>
        <v>23196714.0998714</v>
      </c>
      <c r="S63" s="67"/>
      <c r="T63" s="82" t="n">
        <f aca="false">'Low SIPA income'!J58</f>
        <v>88694646.8595039</v>
      </c>
      <c r="U63" s="9"/>
      <c r="V63" s="82" t="n">
        <f aca="false">'Low SIPA income'!F58</f>
        <v>100217.176197366</v>
      </c>
      <c r="W63" s="67"/>
      <c r="X63" s="82" t="n">
        <f aca="false">'Low SIPA income'!M58</f>
        <v>251716.653194148</v>
      </c>
      <c r="Y63" s="9"/>
      <c r="Z63" s="9" t="n">
        <f aca="false">R63+V63-N63-L63-F63</f>
        <v>-5697779.71215174</v>
      </c>
      <c r="AA63" s="9"/>
      <c r="AB63" s="9" t="n">
        <f aca="false">T63-P63-D63</f>
        <v>-69542887.0172065</v>
      </c>
      <c r="AC63" s="50"/>
      <c r="AD63" s="9"/>
      <c r="AE63" s="9"/>
      <c r="AF63" s="9"/>
      <c r="AG63" s="9" t="n">
        <f aca="false">BF63/100*$AG$57</f>
        <v>5636118848.08257</v>
      </c>
      <c r="AH63" s="40" t="n">
        <f aca="false">(AG63-AG62)/AG62</f>
        <v>0.00904648765523475</v>
      </c>
      <c r="AI63" s="40"/>
      <c r="AJ63" s="40" t="n">
        <f aca="false">AB63/AG63</f>
        <v>-0.0123387900240722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12147967</v>
      </c>
      <c r="AX63" s="7"/>
      <c r="AY63" s="40" t="n">
        <f aca="false">(AW63-AW62)/AW62</f>
        <v>0.00413383880715056</v>
      </c>
      <c r="AZ63" s="39" t="n">
        <f aca="false">workers_and_wage_low!B51</f>
        <v>6166.22597610269</v>
      </c>
      <c r="BA63" s="40" t="n">
        <f aca="false">(AZ63-AZ62)/AZ62</f>
        <v>0.00489242435442684</v>
      </c>
      <c r="BB63" s="40"/>
      <c r="BC63" s="40"/>
      <c r="BD63" s="40"/>
      <c r="BE63" s="40"/>
      <c r="BF63" s="7" t="n">
        <f aca="false">BF62*(1+AY63)*(1+BA63)*(1-BE63)</f>
        <v>102.805066089439</v>
      </c>
      <c r="BG63" s="7"/>
      <c r="BH63" s="7"/>
      <c r="BI63" s="40" t="n">
        <f aca="false">T70/AG70</f>
        <v>0.0136922221421114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128617835.542834</v>
      </c>
      <c r="E64" s="9"/>
      <c r="F64" s="67" t="n">
        <f aca="false">'Low pensions'!I64</f>
        <v>23377814.08817</v>
      </c>
      <c r="G64" s="82" t="n">
        <f aca="false">'Low pensions'!K64</f>
        <v>1660873.70092735</v>
      </c>
      <c r="H64" s="82" t="n">
        <f aca="false">'Low pensions'!V64</f>
        <v>9137637.06553681</v>
      </c>
      <c r="I64" s="82" t="n">
        <f aca="false">'Low pensions'!M64</f>
        <v>51367.2278637323</v>
      </c>
      <c r="J64" s="82" t="n">
        <f aca="false">'Low pensions'!W64</f>
        <v>282607.331923818</v>
      </c>
      <c r="K64" s="9"/>
      <c r="L64" s="82" t="n">
        <f aca="false">'Low pensions'!N64</f>
        <v>3942130.55259231</v>
      </c>
      <c r="M64" s="67"/>
      <c r="N64" s="82" t="n">
        <f aca="false">'Low pensions'!L64</f>
        <v>1023621.01920244</v>
      </c>
      <c r="O64" s="9"/>
      <c r="P64" s="82" t="n">
        <f aca="false">'Low pensions'!X64</f>
        <v>26087395.0081262</v>
      </c>
      <c r="Q64" s="67"/>
      <c r="R64" s="82" t="n">
        <f aca="false">'Low SIPA income'!G59</f>
        <v>20260493.1870164</v>
      </c>
      <c r="S64" s="67"/>
      <c r="T64" s="82" t="n">
        <f aca="false">'Low SIPA income'!J59</f>
        <v>77467751.7119447</v>
      </c>
      <c r="U64" s="9"/>
      <c r="V64" s="82" t="n">
        <f aca="false">'Low SIPA income'!F59</f>
        <v>99074.1305676844</v>
      </c>
      <c r="W64" s="67"/>
      <c r="X64" s="82" t="n">
        <f aca="false">'Low SIPA income'!M59</f>
        <v>248845.652121588</v>
      </c>
      <c r="Y64" s="9"/>
      <c r="Z64" s="9" t="n">
        <f aca="false">R64+V64-N64-L64-F64</f>
        <v>-7983998.34238061</v>
      </c>
      <c r="AA64" s="9"/>
      <c r="AB64" s="9" t="n">
        <f aca="false">T64-P64-D64</f>
        <v>-77237478.8390149</v>
      </c>
      <c r="AC64" s="50"/>
      <c r="AD64" s="9"/>
      <c r="AE64" s="9"/>
      <c r="AF64" s="9"/>
      <c r="AG64" s="9" t="n">
        <f aca="false">BF64/100*$AG$57</f>
        <v>5650575506.07998</v>
      </c>
      <c r="AH64" s="40" t="n">
        <f aca="false">(AG64-AG63)/AG63</f>
        <v>0.00256500233353437</v>
      </c>
      <c r="AI64" s="40"/>
      <c r="AJ64" s="40" t="n">
        <f aca="false">AB64/AG64</f>
        <v>-0.013668957924004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12175863</v>
      </c>
      <c r="AX64" s="7"/>
      <c r="AY64" s="40" t="n">
        <f aca="false">(AW64-AW63)/AW63</f>
        <v>0.0022963513154094</v>
      </c>
      <c r="AZ64" s="39" t="n">
        <f aca="false">workers_and_wage_low!B52</f>
        <v>6167.87874365421</v>
      </c>
      <c r="BA64" s="40" t="n">
        <f aca="false">(AZ64-AZ63)/AZ63</f>
        <v>0.00026803551441864</v>
      </c>
      <c r="BB64" s="40"/>
      <c r="BC64" s="40"/>
      <c r="BD64" s="40"/>
      <c r="BE64" s="40"/>
      <c r="BF64" s="7" t="n">
        <f aca="false">BF63*(1+AY64)*(1+BA64)*(1-BE64)</f>
        <v>103.068761323858</v>
      </c>
      <c r="BG64" s="7"/>
      <c r="BH64" s="7"/>
      <c r="BI64" s="40" t="n">
        <f aca="false">T71/AG71</f>
        <v>0.0157183439483007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132460799.480351</v>
      </c>
      <c r="E65" s="9"/>
      <c r="F65" s="67" t="n">
        <f aca="false">'Low pensions'!I65</f>
        <v>24076318.2738426</v>
      </c>
      <c r="G65" s="82" t="n">
        <f aca="false">'Low pensions'!K65</f>
        <v>1807156.04053387</v>
      </c>
      <c r="H65" s="82" t="n">
        <f aca="false">'Low pensions'!V65</f>
        <v>9942439.33778402</v>
      </c>
      <c r="I65" s="82" t="n">
        <f aca="false">'Low pensions'!M65</f>
        <v>55891.4239340369</v>
      </c>
      <c r="J65" s="82" t="n">
        <f aca="false">'Low pensions'!W65</f>
        <v>307498.123848989</v>
      </c>
      <c r="K65" s="9"/>
      <c r="L65" s="82" t="n">
        <f aca="false">'Low pensions'!N65</f>
        <v>4102814.54152689</v>
      </c>
      <c r="M65" s="67"/>
      <c r="N65" s="82" t="n">
        <f aca="false">'Low pensions'!L65</f>
        <v>1055764.58362421</v>
      </c>
      <c r="O65" s="9"/>
      <c r="P65" s="82" t="n">
        <f aca="false">'Low pensions'!X65</f>
        <v>27098029.3981311</v>
      </c>
      <c r="Q65" s="67"/>
      <c r="R65" s="82" t="n">
        <f aca="false">'Low SIPA income'!G60</f>
        <v>23467233.3668294</v>
      </c>
      <c r="S65" s="67"/>
      <c r="T65" s="82" t="n">
        <f aca="false">'Low SIPA income'!J60</f>
        <v>89729000.7230825</v>
      </c>
      <c r="U65" s="9"/>
      <c r="V65" s="82" t="n">
        <f aca="false">'Low SIPA income'!F60</f>
        <v>98982.9474449585</v>
      </c>
      <c r="W65" s="67"/>
      <c r="X65" s="82" t="n">
        <f aca="false">'Low SIPA income'!M60</f>
        <v>248616.626406124</v>
      </c>
      <c r="Y65" s="9"/>
      <c r="Z65" s="9" t="n">
        <f aca="false">R65+V65-N65-L65-F65</f>
        <v>-5668681.08471933</v>
      </c>
      <c r="AA65" s="9"/>
      <c r="AB65" s="9" t="n">
        <f aca="false">T65-P65-D65</f>
        <v>-69829828.1553994</v>
      </c>
      <c r="AC65" s="50"/>
      <c r="AD65" s="9"/>
      <c r="AE65" s="9"/>
      <c r="AF65" s="9"/>
      <c r="AG65" s="9" t="n">
        <f aca="false">BF65/100*$AG$57</f>
        <v>5688488326.41083</v>
      </c>
      <c r="AH65" s="40" t="n">
        <f aca="false">(AG65-AG64)/AG64</f>
        <v>0.00670955025555412</v>
      </c>
      <c r="AI65" s="40" t="n">
        <f aca="false">(AG65-AG61)/AG61</f>
        <v>0.0240872281254861</v>
      </c>
      <c r="AJ65" s="40" t="n">
        <f aca="false">AB65/AG65</f>
        <v>-0.0122756388250266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12299718</v>
      </c>
      <c r="AX65" s="7"/>
      <c r="AY65" s="40" t="n">
        <f aca="false">(AW65-AW64)/AW64</f>
        <v>0.0101721742434191</v>
      </c>
      <c r="AZ65" s="39" t="n">
        <f aca="false">workers_and_wage_low!B53</f>
        <v>6146.73675871683</v>
      </c>
      <c r="BA65" s="40" t="n">
        <f aca="false">(AZ65-AZ64)/AZ64</f>
        <v>-0.00342775625398553</v>
      </c>
      <c r="BB65" s="40"/>
      <c r="BC65" s="40"/>
      <c r="BD65" s="40"/>
      <c r="BE65" s="40"/>
      <c r="BF65" s="7" t="n">
        <f aca="false">BF64*(1+AY65)*(1+BA65)*(1-BE65)</f>
        <v>103.760306357738</v>
      </c>
      <c r="BG65" s="7"/>
      <c r="BH65" s="7"/>
      <c r="BI65" s="40" t="n">
        <f aca="false">T72/AG72</f>
        <v>0.0137206131877841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130781781.353624</v>
      </c>
      <c r="E66" s="6"/>
      <c r="F66" s="8" t="n">
        <f aca="false">'Low pensions'!I66</f>
        <v>23771136.8543946</v>
      </c>
      <c r="G66" s="81" t="n">
        <f aca="false">'Low pensions'!K66</f>
        <v>1864436.57769776</v>
      </c>
      <c r="H66" s="81" t="n">
        <f aca="false">'Low pensions'!V66</f>
        <v>10257579.952769</v>
      </c>
      <c r="I66" s="81" t="n">
        <f aca="false">'Low pensions'!M66</f>
        <v>57662.9869391061</v>
      </c>
      <c r="J66" s="81" t="n">
        <f aca="false">'Low pensions'!W66</f>
        <v>317244.74080729</v>
      </c>
      <c r="K66" s="6"/>
      <c r="L66" s="81" t="n">
        <f aca="false">'Low pensions'!N66</f>
        <v>4871359.60033122</v>
      </c>
      <c r="M66" s="8"/>
      <c r="N66" s="81" t="n">
        <f aca="false">'Low pensions'!L66</f>
        <v>1044170.32590116</v>
      </c>
      <c r="O66" s="6"/>
      <c r="P66" s="81" t="n">
        <f aca="false">'Low pensions'!X66</f>
        <v>31022225.1766431</v>
      </c>
      <c r="Q66" s="8"/>
      <c r="R66" s="81" t="n">
        <f aca="false">'Low SIPA income'!G61</f>
        <v>20527470.5740926</v>
      </c>
      <c r="S66" s="8"/>
      <c r="T66" s="81" t="n">
        <f aca="false">'Low SIPA income'!J61</f>
        <v>78488562.8908145</v>
      </c>
      <c r="U66" s="6"/>
      <c r="V66" s="81" t="n">
        <f aca="false">'Low SIPA income'!F61</f>
        <v>104418.833796845</v>
      </c>
      <c r="W66" s="8"/>
      <c r="X66" s="81" t="n">
        <f aca="false">'Low SIPA income'!M61</f>
        <v>262270.005712541</v>
      </c>
      <c r="Y66" s="6"/>
      <c r="Z66" s="6" t="n">
        <f aca="false">R66+V66-N66-L66-F66</f>
        <v>-9054777.37273755</v>
      </c>
      <c r="AA66" s="6"/>
      <c r="AB66" s="6" t="n">
        <f aca="false">T66-P66-D66</f>
        <v>-83315443.6394526</v>
      </c>
      <c r="AC66" s="50"/>
      <c r="AD66" s="6"/>
      <c r="AE66" s="6"/>
      <c r="AF66" s="6"/>
      <c r="AG66" s="6" t="n">
        <f aca="false">BF66/100*$AG$57</f>
        <v>5736799075.75838</v>
      </c>
      <c r="AH66" s="61" t="n">
        <f aca="false">(AG66-AG65)/AG65</f>
        <v>0.00849272189295991</v>
      </c>
      <c r="AI66" s="61"/>
      <c r="AJ66" s="61" t="n">
        <f aca="false">AB66/AG66</f>
        <v>-0.0145229844272415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0.00441633598738455</v>
      </c>
      <c r="AV66" s="5"/>
      <c r="AW66" s="65" t="n">
        <f aca="false">workers_and_wage_low!C54</f>
        <v>12333652</v>
      </c>
      <c r="AX66" s="5"/>
      <c r="AY66" s="61" t="n">
        <f aca="false">(AW66-AW65)/AW65</f>
        <v>0.00275892504202129</v>
      </c>
      <c r="AZ66" s="66" t="n">
        <f aca="false">workers_and_wage_low!B54</f>
        <v>6181.88393017601</v>
      </c>
      <c r="BA66" s="61" t="n">
        <f aca="false">(AZ66-AZ65)/AZ65</f>
        <v>0.00571802125889666</v>
      </c>
      <c r="BB66" s="61"/>
      <c r="BC66" s="61"/>
      <c r="BD66" s="61"/>
      <c r="BE66" s="61"/>
      <c r="BF66" s="5" t="n">
        <f aca="false">BF65*(1+AY66)*(1+BA66)*(1-BE66)</f>
        <v>104.641513783163</v>
      </c>
      <c r="BG66" s="5"/>
      <c r="BH66" s="5"/>
      <c r="BI66" s="61" t="n">
        <f aca="false">T73/AG73</f>
        <v>0.0157369920839045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134439441.702572</v>
      </c>
      <c r="E67" s="9"/>
      <c r="F67" s="67" t="n">
        <f aca="false">'Low pensions'!I67</f>
        <v>24435959.9193645</v>
      </c>
      <c r="G67" s="82" t="n">
        <f aca="false">'Low pensions'!K67</f>
        <v>2027165.33811968</v>
      </c>
      <c r="H67" s="82" t="n">
        <f aca="false">'Low pensions'!V67</f>
        <v>11152865.5798639</v>
      </c>
      <c r="I67" s="82" t="n">
        <f aca="false">'Low pensions'!M67</f>
        <v>62695.835199578</v>
      </c>
      <c r="J67" s="82" t="n">
        <f aca="false">'Low pensions'!W67</f>
        <v>344933.987006103</v>
      </c>
      <c r="K67" s="9"/>
      <c r="L67" s="82" t="n">
        <f aca="false">'Low pensions'!N67</f>
        <v>4139381.41926684</v>
      </c>
      <c r="M67" s="67"/>
      <c r="N67" s="82" t="n">
        <f aca="false">'Low pensions'!L67</f>
        <v>1076213.23089772</v>
      </c>
      <c r="O67" s="9"/>
      <c r="P67" s="82" t="n">
        <f aca="false">'Low pensions'!X67</f>
        <v>27400277.5245278</v>
      </c>
      <c r="Q67" s="67"/>
      <c r="R67" s="82" t="n">
        <f aca="false">'Low SIPA income'!G62</f>
        <v>23648615.9985325</v>
      </c>
      <c r="S67" s="67"/>
      <c r="T67" s="82" t="n">
        <f aca="false">'Low SIPA income'!J62</f>
        <v>90422532.9361403</v>
      </c>
      <c r="U67" s="9"/>
      <c r="V67" s="82" t="n">
        <f aca="false">'Low SIPA income'!F62</f>
        <v>101139.422549751</v>
      </c>
      <c r="W67" s="67"/>
      <c r="X67" s="82" t="n">
        <f aca="false">'Low SIPA income'!M62</f>
        <v>254033.070140339</v>
      </c>
      <c r="Y67" s="9"/>
      <c r="Z67" s="9" t="n">
        <f aca="false">R67+V67-N67-L67-F67</f>
        <v>-5901799.14844683</v>
      </c>
      <c r="AA67" s="9"/>
      <c r="AB67" s="9" t="n">
        <f aca="false">T67-P67-D67</f>
        <v>-71417186.2909596</v>
      </c>
      <c r="AC67" s="50"/>
      <c r="AD67" s="9"/>
      <c r="AE67" s="9"/>
      <c r="AF67" s="9"/>
      <c r="AG67" s="9" t="n">
        <f aca="false">BF67/100*$AG$57</f>
        <v>5728780840.77609</v>
      </c>
      <c r="AH67" s="40" t="n">
        <f aca="false">(AG67-AG66)/AG66</f>
        <v>-0.00139768447114981</v>
      </c>
      <c r="AI67" s="40"/>
      <c r="AJ67" s="40" t="n">
        <f aca="false">AB67/AG67</f>
        <v>-0.0124663847816675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12340397</v>
      </c>
      <c r="AX67" s="7"/>
      <c r="AY67" s="40" t="n">
        <f aca="false">(AW67-AW66)/AW66</f>
        <v>0.000546877761752967</v>
      </c>
      <c r="AZ67" s="39" t="n">
        <f aca="false">workers_and_wage_low!B55</f>
        <v>6169.86944261327</v>
      </c>
      <c r="BA67" s="40" t="n">
        <f aca="false">(AZ67-AZ66)/AZ66</f>
        <v>-0.00194349937631376</v>
      </c>
      <c r="BB67" s="40"/>
      <c r="BC67" s="40"/>
      <c r="BD67" s="40"/>
      <c r="BE67" s="40"/>
      <c r="BF67" s="7" t="n">
        <f aca="false">BF66*(1+AY67)*(1+BA67)*(1-BE67)</f>
        <v>104.49525796431</v>
      </c>
      <c r="BG67" s="7"/>
      <c r="BH67" s="7"/>
      <c r="BI67" s="40" t="n">
        <f aca="false">T74/AG74</f>
        <v>0.0137294414260457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132874343.602264</v>
      </c>
      <c r="E68" s="9"/>
      <c r="F68" s="67" t="n">
        <f aca="false">'Low pensions'!I68</f>
        <v>24151484.8132152</v>
      </c>
      <c r="G68" s="82" t="n">
        <f aca="false">'Low pensions'!K68</f>
        <v>2080546.302618</v>
      </c>
      <c r="H68" s="82" t="n">
        <f aca="false">'Low pensions'!V68</f>
        <v>11446551.8966029</v>
      </c>
      <c r="I68" s="82" t="n">
        <f aca="false">'Low pensions'!M68</f>
        <v>64346.7928644745</v>
      </c>
      <c r="J68" s="82" t="n">
        <f aca="false">'Low pensions'!W68</f>
        <v>354017.068967101</v>
      </c>
      <c r="K68" s="9"/>
      <c r="L68" s="82" t="n">
        <f aca="false">'Low pensions'!N68</f>
        <v>4006785.16378266</v>
      </c>
      <c r="M68" s="67"/>
      <c r="N68" s="82" t="n">
        <f aca="false">'Low pensions'!L68</f>
        <v>1065142.20440452</v>
      </c>
      <c r="O68" s="9"/>
      <c r="P68" s="82" t="n">
        <f aca="false">'Low pensions'!X68</f>
        <v>26651325.4031996</v>
      </c>
      <c r="Q68" s="67"/>
      <c r="R68" s="82" t="n">
        <f aca="false">'Low SIPA income'!G63</f>
        <v>20523663.4140296</v>
      </c>
      <c r="S68" s="67"/>
      <c r="T68" s="82" t="n">
        <f aca="false">'Low SIPA income'!J63</f>
        <v>78474005.8843407</v>
      </c>
      <c r="U68" s="9"/>
      <c r="V68" s="82" t="n">
        <f aca="false">'Low SIPA income'!F63</f>
        <v>106642.978025628</v>
      </c>
      <c r="W68" s="67"/>
      <c r="X68" s="82" t="n">
        <f aca="false">'Low SIPA income'!M63</f>
        <v>267856.414776669</v>
      </c>
      <c r="Y68" s="9"/>
      <c r="Z68" s="9" t="n">
        <f aca="false">R68+V68-N68-L68-F68</f>
        <v>-8593105.78934709</v>
      </c>
      <c r="AA68" s="9"/>
      <c r="AB68" s="9" t="n">
        <f aca="false">T68-P68-D68</f>
        <v>-81051663.1211231</v>
      </c>
      <c r="AC68" s="50"/>
      <c r="AD68" s="9"/>
      <c r="AE68" s="9"/>
      <c r="AF68" s="9"/>
      <c r="AG68" s="9" t="n">
        <f aca="false">BF68/100*$AG$57</f>
        <v>5749387475.24215</v>
      </c>
      <c r="AH68" s="40" t="n">
        <f aca="false">(AG68-AG67)/AG67</f>
        <v>0.00359703661892313</v>
      </c>
      <c r="AI68" s="40"/>
      <c r="AJ68" s="40" t="n">
        <f aca="false">AB68/AG68</f>
        <v>-0.0140974431572312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12418938</v>
      </c>
      <c r="AX68" s="7"/>
      <c r="AY68" s="40" t="n">
        <f aca="false">(AW68-AW67)/AW67</f>
        <v>0.00636454402560955</v>
      </c>
      <c r="AZ68" s="39" t="n">
        <f aca="false">workers_and_wage_low!B56</f>
        <v>6152.90227153984</v>
      </c>
      <c r="BA68" s="40" t="n">
        <f aca="false">(AZ68-AZ67)/AZ67</f>
        <v>-0.00275000487955986</v>
      </c>
      <c r="BB68" s="40"/>
      <c r="BC68" s="40"/>
      <c r="BD68" s="40"/>
      <c r="BE68" s="40"/>
      <c r="BF68" s="7" t="n">
        <f aca="false">BF67*(1+AY68)*(1+BA68)*(1-BE68)</f>
        <v>104.871131233712</v>
      </c>
      <c r="BG68" s="7"/>
      <c r="BH68" s="7"/>
      <c r="BI68" s="40" t="n">
        <f aca="false">T75/AG75</f>
        <v>0.0158122504204386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135582451.247824</v>
      </c>
      <c r="E69" s="9"/>
      <c r="F69" s="67" t="n">
        <f aca="false">'Low pensions'!I69</f>
        <v>24643715.4342752</v>
      </c>
      <c r="G69" s="82" t="n">
        <f aca="false">'Low pensions'!K69</f>
        <v>2221030.07915929</v>
      </c>
      <c r="H69" s="82" t="n">
        <f aca="false">'Low pensions'!V69</f>
        <v>12219452.1857179</v>
      </c>
      <c r="I69" s="82" t="n">
        <f aca="false">'Low pensions'!M69</f>
        <v>68691.651932762</v>
      </c>
      <c r="J69" s="82" t="n">
        <f aca="false">'Low pensions'!W69</f>
        <v>377921.201620145</v>
      </c>
      <c r="K69" s="9"/>
      <c r="L69" s="82" t="n">
        <f aca="false">'Low pensions'!N69</f>
        <v>4207202.78220836</v>
      </c>
      <c r="M69" s="67"/>
      <c r="N69" s="82" t="n">
        <f aca="false">'Low pensions'!L69</f>
        <v>1087897.09724024</v>
      </c>
      <c r="O69" s="9"/>
      <c r="P69" s="82" t="n">
        <f aca="false">'Low pensions'!X69</f>
        <v>27816484.0845592</v>
      </c>
      <c r="Q69" s="67"/>
      <c r="R69" s="82" t="n">
        <f aca="false">'Low SIPA income'!G64</f>
        <v>23890593.7635221</v>
      </c>
      <c r="S69" s="67"/>
      <c r="T69" s="82" t="n">
        <f aca="false">'Low SIPA income'!J64</f>
        <v>91347755.8932024</v>
      </c>
      <c r="U69" s="9"/>
      <c r="V69" s="82" t="n">
        <f aca="false">'Low SIPA income'!F64</f>
        <v>104836.31172128</v>
      </c>
      <c r="W69" s="67"/>
      <c r="X69" s="82" t="n">
        <f aca="false">'Low SIPA income'!M64</f>
        <v>263318.589896495</v>
      </c>
      <c r="Y69" s="9"/>
      <c r="Z69" s="9" t="n">
        <f aca="false">R69+V69-N69-L69-F69</f>
        <v>-5943385.23848035</v>
      </c>
      <c r="AA69" s="9"/>
      <c r="AB69" s="9" t="n">
        <f aca="false">T69-P69-D69</f>
        <v>-72051179.4391804</v>
      </c>
      <c r="AC69" s="50"/>
      <c r="AD69" s="9"/>
      <c r="AE69" s="9"/>
      <c r="AF69" s="9"/>
      <c r="AG69" s="9" t="n">
        <f aca="false">BF69/100*$AG$57</f>
        <v>5789479505.91731</v>
      </c>
      <c r="AH69" s="40" t="n">
        <f aca="false">(AG69-AG68)/AG68</f>
        <v>0.00697326990880495</v>
      </c>
      <c r="AI69" s="40" t="n">
        <f aca="false">(AG69-AG65)/AG65</f>
        <v>0.0177536058283881</v>
      </c>
      <c r="AJ69" s="40" t="n">
        <f aca="false">AB69/AG69</f>
        <v>-0.0124451912068327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12392615</v>
      </c>
      <c r="AX69" s="7"/>
      <c r="AY69" s="40" t="n">
        <f aca="false">(AW69-AW68)/AW68</f>
        <v>-0.00211958542670879</v>
      </c>
      <c r="AZ69" s="39" t="n">
        <f aca="false">workers_and_wage_low!B57</f>
        <v>6208.96855907449</v>
      </c>
      <c r="BA69" s="40" t="n">
        <f aca="false">(AZ69-AZ68)/AZ68</f>
        <v>0.00911216935688839</v>
      </c>
      <c r="BB69" s="40"/>
      <c r="BC69" s="40"/>
      <c r="BD69" s="40"/>
      <c r="BE69" s="40"/>
      <c r="BF69" s="7" t="n">
        <f aca="false">BF68*(1+AY69)*(1+BA69)*(1-BE69)</f>
        <v>105.602425937446</v>
      </c>
      <c r="BG69" s="7"/>
      <c r="BH69" s="7"/>
      <c r="BI69" s="40" t="n">
        <f aca="false">T76/AG76</f>
        <v>0.0137815791122273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134219178.618914</v>
      </c>
      <c r="E70" s="6"/>
      <c r="F70" s="8" t="n">
        <f aca="false">'Low pensions'!I70</f>
        <v>24395924.4966061</v>
      </c>
      <c r="G70" s="81" t="n">
        <f aca="false">'Low pensions'!K70</f>
        <v>2293567.21977683</v>
      </c>
      <c r="H70" s="81" t="n">
        <f aca="false">'Low pensions'!V70</f>
        <v>12618530.1314791</v>
      </c>
      <c r="I70" s="81" t="n">
        <f aca="false">'Low pensions'!M70</f>
        <v>70935.0686528916</v>
      </c>
      <c r="J70" s="81" t="n">
        <f aca="false">'Low pensions'!W70</f>
        <v>390263.818499354</v>
      </c>
      <c r="K70" s="6"/>
      <c r="L70" s="81" t="n">
        <f aca="false">'Low pensions'!N70</f>
        <v>5010884.9732278</v>
      </c>
      <c r="M70" s="8"/>
      <c r="N70" s="81" t="n">
        <f aca="false">'Low pensions'!L70</f>
        <v>1079011.79093817</v>
      </c>
      <c r="O70" s="6"/>
      <c r="P70" s="81" t="n">
        <f aca="false">'Low pensions'!X70</f>
        <v>31937910.4606187</v>
      </c>
      <c r="Q70" s="8"/>
      <c r="R70" s="81" t="n">
        <f aca="false">'Low SIPA income'!G65</f>
        <v>20909875.502785</v>
      </c>
      <c r="S70" s="8"/>
      <c r="T70" s="81" t="n">
        <f aca="false">'Low SIPA income'!J65</f>
        <v>79950721.279355</v>
      </c>
      <c r="U70" s="6"/>
      <c r="V70" s="81" t="n">
        <f aca="false">'Low SIPA income'!F65</f>
        <v>108324.841472027</v>
      </c>
      <c r="W70" s="8"/>
      <c r="X70" s="81" t="n">
        <f aca="false">'Low SIPA income'!M65</f>
        <v>272080.770859338</v>
      </c>
      <c r="Y70" s="6"/>
      <c r="Z70" s="6" t="n">
        <f aca="false">R70+V70-N70-L70-F70</f>
        <v>-9467620.91651504</v>
      </c>
      <c r="AA70" s="6"/>
      <c r="AB70" s="6" t="n">
        <f aca="false">T70-P70-D70</f>
        <v>-86206367.8001782</v>
      </c>
      <c r="AC70" s="50"/>
      <c r="AD70" s="6"/>
      <c r="AE70" s="6"/>
      <c r="AF70" s="6"/>
      <c r="AG70" s="6" t="n">
        <f aca="false">BF70/100*$AG$57</f>
        <v>5839134104.71637</v>
      </c>
      <c r="AH70" s="61" t="n">
        <f aca="false">(AG70-AG69)/AG69</f>
        <v>0.0085766948044825</v>
      </c>
      <c r="AI70" s="61"/>
      <c r="AJ70" s="61" t="n">
        <f aca="false">AB70/AG70</f>
        <v>-0.0147635533375656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0.00660662745839506</v>
      </c>
      <c r="AV70" s="5"/>
      <c r="AW70" s="65" t="n">
        <f aca="false">workers_and_wage_low!C58</f>
        <v>12473306</v>
      </c>
      <c r="AX70" s="5"/>
      <c r="AY70" s="61" t="n">
        <f aca="false">(AW70-AW69)/AW69</f>
        <v>0.00651121655921692</v>
      </c>
      <c r="AZ70" s="66" t="n">
        <f aca="false">workers_and_wage_low!B58</f>
        <v>6221.71008571952</v>
      </c>
      <c r="BA70" s="61" t="n">
        <f aca="false">(AZ70-AZ69)/AZ69</f>
        <v>0.00205211647052123</v>
      </c>
      <c r="BB70" s="61"/>
      <c r="BC70" s="61"/>
      <c r="BD70" s="61"/>
      <c r="BE70" s="61"/>
      <c r="BF70" s="5" t="n">
        <f aca="false">BF69*(1+AY70)*(1+BA70)*(1-BE70)</f>
        <v>106.508145715324</v>
      </c>
      <c r="BG70" s="5"/>
      <c r="BH70" s="5"/>
      <c r="BI70" s="61" t="n">
        <f aca="false">T77/AG77</f>
        <v>0.0158977252917521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136592987.099243</v>
      </c>
      <c r="E71" s="9"/>
      <c r="F71" s="67" t="n">
        <f aca="false">'Low pensions'!I71</f>
        <v>24827392.2872108</v>
      </c>
      <c r="G71" s="82" t="n">
        <f aca="false">'Low pensions'!K71</f>
        <v>2428401.13205403</v>
      </c>
      <c r="H71" s="82" t="n">
        <f aca="false">'Low pensions'!V71</f>
        <v>13360346.5343926</v>
      </c>
      <c r="I71" s="82" t="n">
        <f aca="false">'Low pensions'!M71</f>
        <v>75105.1896511554</v>
      </c>
      <c r="J71" s="82" t="n">
        <f aca="false">'Low pensions'!W71</f>
        <v>413206.593847192</v>
      </c>
      <c r="K71" s="9"/>
      <c r="L71" s="82" t="n">
        <f aca="false">'Low pensions'!N71</f>
        <v>4218408.04296953</v>
      </c>
      <c r="M71" s="67"/>
      <c r="N71" s="82" t="n">
        <f aca="false">'Low pensions'!L71</f>
        <v>1098146.97834956</v>
      </c>
      <c r="O71" s="9"/>
      <c r="P71" s="82" t="n">
        <f aca="false">'Low pensions'!X71</f>
        <v>27931020.057576</v>
      </c>
      <c r="Q71" s="67"/>
      <c r="R71" s="82" t="n">
        <f aca="false">'Low SIPA income'!G66</f>
        <v>24084191.8201712</v>
      </c>
      <c r="S71" s="67"/>
      <c r="T71" s="82" t="n">
        <f aca="false">'Low SIPA income'!J66</f>
        <v>92087994.8422729</v>
      </c>
      <c r="U71" s="9"/>
      <c r="V71" s="82" t="n">
        <f aca="false">'Low SIPA income'!F66</f>
        <v>111523.743561647</v>
      </c>
      <c r="W71" s="67"/>
      <c r="X71" s="82" t="n">
        <f aca="false">'Low SIPA income'!M66</f>
        <v>280115.490639399</v>
      </c>
      <c r="Y71" s="9"/>
      <c r="Z71" s="9" t="n">
        <f aca="false">R71+V71-N71-L71-F71</f>
        <v>-5948231.74479703</v>
      </c>
      <c r="AA71" s="9"/>
      <c r="AB71" s="9" t="n">
        <f aca="false">T71-P71-D71</f>
        <v>-72436012.3145458</v>
      </c>
      <c r="AC71" s="50"/>
      <c r="AD71" s="9"/>
      <c r="AE71" s="9"/>
      <c r="AF71" s="9"/>
      <c r="AG71" s="9" t="n">
        <f aca="false">BF71/100*$AG$57</f>
        <v>5858632127.2241</v>
      </c>
      <c r="AH71" s="40" t="n">
        <f aca="false">(AG71-AG70)/AG70</f>
        <v>0.00333919758615933</v>
      </c>
      <c r="AI71" s="40"/>
      <c r="AJ71" s="40" t="n">
        <f aca="false">AB71/AG71</f>
        <v>-0.0123639803185367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12516739</v>
      </c>
      <c r="AX71" s="7"/>
      <c r="AY71" s="40" t="n">
        <f aca="false">(AW71-AW70)/AW70</f>
        <v>0.00348207604303141</v>
      </c>
      <c r="AZ71" s="39" t="n">
        <f aca="false">workers_and_wage_low!B59</f>
        <v>6220.8242220281</v>
      </c>
      <c r="BA71" s="40" t="n">
        <f aca="false">(AZ71-AZ70)/AZ70</f>
        <v>-0.000142382669589326</v>
      </c>
      <c r="BB71" s="40"/>
      <c r="BC71" s="40"/>
      <c r="BD71" s="40"/>
      <c r="BE71" s="40"/>
      <c r="BF71" s="7" t="n">
        <f aca="false">BF70*(1+AY71)*(1+BA71)*(1-BE71)</f>
        <v>106.863797458403</v>
      </c>
      <c r="BG71" s="7"/>
      <c r="BH71" s="7"/>
      <c r="BI71" s="40" t="n">
        <f aca="false">T78/AG78</f>
        <v>0.0138071972641215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135281477.265117</v>
      </c>
      <c r="E72" s="9"/>
      <c r="F72" s="67" t="n">
        <f aca="false">'Low pensions'!I72</f>
        <v>24589009.8502214</v>
      </c>
      <c r="G72" s="82" t="n">
        <f aca="false">'Low pensions'!K72</f>
        <v>2466572.43246499</v>
      </c>
      <c r="H72" s="82" t="n">
        <f aca="false">'Low pensions'!V72</f>
        <v>13570353.7668993</v>
      </c>
      <c r="I72" s="82" t="n">
        <f aca="false">'Low pensions'!M72</f>
        <v>76285.7453339691</v>
      </c>
      <c r="J72" s="82" t="n">
        <f aca="false">'Low pensions'!W72</f>
        <v>419701.662893795</v>
      </c>
      <c r="K72" s="9"/>
      <c r="L72" s="82" t="n">
        <f aca="false">'Low pensions'!N72</f>
        <v>4110691.75927579</v>
      </c>
      <c r="M72" s="67"/>
      <c r="N72" s="82" t="n">
        <f aca="false">'Low pensions'!L72</f>
        <v>1090591.39952049</v>
      </c>
      <c r="O72" s="9"/>
      <c r="P72" s="82" t="n">
        <f aca="false">'Low pensions'!X72</f>
        <v>27330511.1839662</v>
      </c>
      <c r="Q72" s="67"/>
      <c r="R72" s="82" t="n">
        <f aca="false">'Low SIPA income'!G67</f>
        <v>21123155.4979934</v>
      </c>
      <c r="S72" s="67"/>
      <c r="T72" s="82" t="n">
        <f aca="false">'Low SIPA income'!J67</f>
        <v>80766215.8263743</v>
      </c>
      <c r="U72" s="9"/>
      <c r="V72" s="82" t="n">
        <f aca="false">'Low SIPA income'!F67</f>
        <v>109943.920402884</v>
      </c>
      <c r="W72" s="67"/>
      <c r="X72" s="82" t="n">
        <f aca="false">'Low SIPA income'!M67</f>
        <v>276147.43034024</v>
      </c>
      <c r="Y72" s="9"/>
      <c r="Z72" s="9" t="n">
        <f aca="false">R72+V72-N72-L72-F72</f>
        <v>-8557193.59062137</v>
      </c>
      <c r="AA72" s="9"/>
      <c r="AB72" s="9" t="n">
        <f aca="false">T72-P72-D72</f>
        <v>-81845772.6227086</v>
      </c>
      <c r="AC72" s="50"/>
      <c r="AD72" s="9"/>
      <c r="AE72" s="9"/>
      <c r="AF72" s="9"/>
      <c r="AG72" s="9" t="n">
        <f aca="false">BF72/100*$AG$57</f>
        <v>5886487339.95965</v>
      </c>
      <c r="AH72" s="40" t="n">
        <f aca="false">(AG72-AG71)/AG71</f>
        <v>0.00475455910708364</v>
      </c>
      <c r="AI72" s="40"/>
      <c r="AJ72" s="40" t="n">
        <f aca="false">AB72/AG72</f>
        <v>-0.0139040089438585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12540269</v>
      </c>
      <c r="AX72" s="7"/>
      <c r="AY72" s="40" t="n">
        <f aca="false">(AW72-AW71)/AW71</f>
        <v>0.00187988261159716</v>
      </c>
      <c r="AZ72" s="39" t="n">
        <f aca="false">workers_and_wage_low!B60</f>
        <v>6238.67352460817</v>
      </c>
      <c r="BA72" s="40" t="n">
        <f aca="false">(AZ72-AZ71)/AZ71</f>
        <v>0.0028692825810545</v>
      </c>
      <c r="BB72" s="40"/>
      <c r="BC72" s="40"/>
      <c r="BD72" s="40"/>
      <c r="BE72" s="40"/>
      <c r="BF72" s="7" t="n">
        <f aca="false">BF71*(1+AY72)*(1+BA72)*(1-BE72)</f>
        <v>107.371887699827</v>
      </c>
      <c r="BG72" s="7"/>
      <c r="BH72" s="7"/>
      <c r="BI72" s="40" t="n">
        <f aca="false">T79/AG79</f>
        <v>0.0158747344535809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137073850.160257</v>
      </c>
      <c r="E73" s="9"/>
      <c r="F73" s="67" t="n">
        <f aca="false">'Low pensions'!I73</f>
        <v>24914794.8406345</v>
      </c>
      <c r="G73" s="82" t="n">
        <f aca="false">'Low pensions'!K73</f>
        <v>2592529.66999456</v>
      </c>
      <c r="H73" s="82" t="n">
        <f aca="false">'Low pensions'!V73</f>
        <v>14263333.3243938</v>
      </c>
      <c r="I73" s="82" t="n">
        <f aca="false">'Low pensions'!M73</f>
        <v>80181.329999832</v>
      </c>
      <c r="J73" s="82" t="n">
        <f aca="false">'Low pensions'!W73</f>
        <v>441134.020342076</v>
      </c>
      <c r="K73" s="9"/>
      <c r="L73" s="82" t="n">
        <f aca="false">'Low pensions'!N73</f>
        <v>4145904.73588678</v>
      </c>
      <c r="M73" s="67"/>
      <c r="N73" s="82" t="n">
        <f aca="false">'Low pensions'!L73</f>
        <v>1105453.82641462</v>
      </c>
      <c r="O73" s="9"/>
      <c r="P73" s="82" t="n">
        <f aca="false">'Low pensions'!X73</f>
        <v>27595000.1746428</v>
      </c>
      <c r="Q73" s="67"/>
      <c r="R73" s="82" t="n">
        <f aca="false">'Low SIPA income'!G68</f>
        <v>24463774.739676</v>
      </c>
      <c r="S73" s="67"/>
      <c r="T73" s="82" t="n">
        <f aca="false">'Low SIPA income'!J68</f>
        <v>93539363.0340962</v>
      </c>
      <c r="U73" s="9"/>
      <c r="V73" s="82" t="n">
        <f aca="false">'Low SIPA income'!F68</f>
        <v>109952.685520753</v>
      </c>
      <c r="W73" s="67"/>
      <c r="X73" s="82" t="n">
        <f aca="false">'Low SIPA income'!M68</f>
        <v>276169.445789275</v>
      </c>
      <c r="Y73" s="9"/>
      <c r="Z73" s="9" t="n">
        <f aca="false">R73+V73-N73-L73-F73</f>
        <v>-5592425.97773915</v>
      </c>
      <c r="AA73" s="9"/>
      <c r="AB73" s="9" t="n">
        <f aca="false">T73-P73-D73</f>
        <v>-71129487.3008037</v>
      </c>
      <c r="AC73" s="50"/>
      <c r="AD73" s="9"/>
      <c r="AE73" s="9"/>
      <c r="AF73" s="9"/>
      <c r="AG73" s="9" t="n">
        <f aca="false">BF73/100*$AG$57</f>
        <v>5943916253.84156</v>
      </c>
      <c r="AH73" s="40" t="n">
        <f aca="false">(AG73-AG72)/AG72</f>
        <v>0.00975605833585479</v>
      </c>
      <c r="AI73" s="40" t="n">
        <f aca="false">(AG73-AG69)/AG69</f>
        <v>0.0266754114538975</v>
      </c>
      <c r="AJ73" s="40" t="n">
        <f aca="false">AB73/AG73</f>
        <v>-0.0119667714454814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12619961</v>
      </c>
      <c r="AX73" s="7"/>
      <c r="AY73" s="40" t="n">
        <f aca="false">(AW73-AW72)/AW72</f>
        <v>0.00635488760249082</v>
      </c>
      <c r="AZ73" s="39" t="n">
        <f aca="false">workers_and_wage_low!B61</f>
        <v>6259.75832686661</v>
      </c>
      <c r="BA73" s="40" t="n">
        <f aca="false">(AZ73-AZ72)/AZ72</f>
        <v>0.0033796931631812</v>
      </c>
      <c r="BB73" s="40"/>
      <c r="BC73" s="40"/>
      <c r="BD73" s="40"/>
      <c r="BE73" s="40"/>
      <c r="BF73" s="7" t="n">
        <f aca="false">BF72*(1+AY73)*(1+BA73)*(1-BE73)</f>
        <v>108.419414099857</v>
      </c>
      <c r="BG73" s="7"/>
      <c r="BH73" s="7"/>
      <c r="BI73" s="40" t="n">
        <f aca="false">T80/AG80</f>
        <v>0.0138144838899412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135436265.068449</v>
      </c>
      <c r="E74" s="6"/>
      <c r="F74" s="8" t="n">
        <f aca="false">'Low pensions'!I74</f>
        <v>24617144.3657351</v>
      </c>
      <c r="G74" s="81" t="n">
        <f aca="false">'Low pensions'!K74</f>
        <v>2619884.42420874</v>
      </c>
      <c r="H74" s="81" t="n">
        <f aca="false">'Low pensions'!V74</f>
        <v>14413831.1111229</v>
      </c>
      <c r="I74" s="81" t="n">
        <f aca="false">'Low pensions'!M74</f>
        <v>81027.3533260445</v>
      </c>
      <c r="J74" s="81" t="n">
        <f aca="false">'Low pensions'!W74</f>
        <v>445788.591065661</v>
      </c>
      <c r="K74" s="6"/>
      <c r="L74" s="81" t="n">
        <f aca="false">'Low pensions'!N74</f>
        <v>4950517.30925671</v>
      </c>
      <c r="M74" s="8"/>
      <c r="N74" s="81" t="n">
        <f aca="false">'Low pensions'!L74</f>
        <v>1093388.58302259</v>
      </c>
      <c r="O74" s="6"/>
      <c r="P74" s="81" t="n">
        <f aca="false">'Low pensions'!X74</f>
        <v>31703759.2335059</v>
      </c>
      <c r="Q74" s="8"/>
      <c r="R74" s="81" t="n">
        <f aca="false">'Low SIPA income'!G69</f>
        <v>21443635.4096598</v>
      </c>
      <c r="S74" s="8"/>
      <c r="T74" s="81" t="n">
        <f aca="false">'Low SIPA income'!J69</f>
        <v>81991598.5451694</v>
      </c>
      <c r="U74" s="6"/>
      <c r="V74" s="81" t="n">
        <f aca="false">'Low SIPA income'!F69</f>
        <v>109676.489370273</v>
      </c>
      <c r="W74" s="8"/>
      <c r="X74" s="81" t="n">
        <f aca="false">'Low SIPA income'!M69</f>
        <v>275475.720688828</v>
      </c>
      <c r="Y74" s="6"/>
      <c r="Z74" s="6" t="n">
        <f aca="false">R74+V74-N74-L74-F74</f>
        <v>-9107738.35898433</v>
      </c>
      <c r="AA74" s="6"/>
      <c r="AB74" s="6" t="n">
        <f aca="false">T74-P74-D74</f>
        <v>-85148425.7567853</v>
      </c>
      <c r="AC74" s="50"/>
      <c r="AD74" s="6"/>
      <c r="AE74" s="6"/>
      <c r="AF74" s="6"/>
      <c r="AG74" s="6" t="n">
        <f aca="false">BF74/100*$AG$57</f>
        <v>5971954429.96143</v>
      </c>
      <c r="AH74" s="61" t="n">
        <f aca="false">(AG74-AG73)/AG73</f>
        <v>0.00471712166229534</v>
      </c>
      <c r="AI74" s="61"/>
      <c r="AJ74" s="61" t="n">
        <f aca="false">AB74/AG74</f>
        <v>-0.0142580501501475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0.0038618019940486</v>
      </c>
      <c r="AV74" s="5"/>
      <c r="AW74" s="65" t="n">
        <f aca="false">workers_and_wage_low!C62</f>
        <v>12631128</v>
      </c>
      <c r="AX74" s="5"/>
      <c r="AY74" s="61" t="n">
        <f aca="false">(AW74-AW73)/AW73</f>
        <v>0.000884868027722114</v>
      </c>
      <c r="AZ74" s="66" t="n">
        <f aca="false">workers_and_wage_low!B62</f>
        <v>6283.72610015002</v>
      </c>
      <c r="BA74" s="61" t="n">
        <f aca="false">(AZ74-AZ73)/AZ73</f>
        <v>0.003828865593827</v>
      </c>
      <c r="BB74" s="61"/>
      <c r="BC74" s="61"/>
      <c r="BD74" s="61"/>
      <c r="BE74" s="61"/>
      <c r="BF74" s="5" t="n">
        <f aca="false">BF73*(1+AY74)*(1+BA74)*(1-BE74)</f>
        <v>108.930841666721</v>
      </c>
      <c r="BG74" s="5"/>
      <c r="BH74" s="5"/>
      <c r="BI74" s="61" t="n">
        <f aca="false">T81/AG81</f>
        <v>0.0158774537686042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137706558.197601</v>
      </c>
      <c r="E75" s="9"/>
      <c r="F75" s="67" t="n">
        <f aca="false">'Low pensions'!I75</f>
        <v>25029797.0159291</v>
      </c>
      <c r="G75" s="82" t="n">
        <f aca="false">'Low pensions'!K75</f>
        <v>2741886.79316851</v>
      </c>
      <c r="H75" s="82" t="n">
        <f aca="false">'Low pensions'!V75</f>
        <v>15085052.1486212</v>
      </c>
      <c r="I75" s="82" t="n">
        <f aca="false">'Low pensions'!M75</f>
        <v>84800.62246913</v>
      </c>
      <c r="J75" s="82" t="n">
        <f aca="false">'Low pensions'!W75</f>
        <v>466548.004596535</v>
      </c>
      <c r="K75" s="9"/>
      <c r="L75" s="82" t="n">
        <f aca="false">'Low pensions'!N75</f>
        <v>4171059.67281338</v>
      </c>
      <c r="M75" s="67"/>
      <c r="N75" s="82" t="n">
        <f aca="false">'Low pensions'!L75</f>
        <v>1112595.43438879</v>
      </c>
      <c r="O75" s="9"/>
      <c r="P75" s="82" t="n">
        <f aca="false">'Low pensions'!X75</f>
        <v>27764820.2818953</v>
      </c>
      <c r="Q75" s="67"/>
      <c r="R75" s="82" t="n">
        <f aca="false">'Low SIPA income'!G70</f>
        <v>24701980.6458502</v>
      </c>
      <c r="S75" s="67"/>
      <c r="T75" s="82" t="n">
        <f aca="false">'Low SIPA income'!J70</f>
        <v>94450163.962064</v>
      </c>
      <c r="U75" s="9"/>
      <c r="V75" s="82" t="n">
        <f aca="false">'Low SIPA income'!F70</f>
        <v>107611.346627396</v>
      </c>
      <c r="W75" s="67"/>
      <c r="X75" s="82" t="n">
        <f aca="false">'Low SIPA income'!M70</f>
        <v>270288.677515896</v>
      </c>
      <c r="Y75" s="9"/>
      <c r="Z75" s="9" t="n">
        <f aca="false">R75+V75-N75-L75-F75</f>
        <v>-5503860.13065368</v>
      </c>
      <c r="AA75" s="9"/>
      <c r="AB75" s="9" t="n">
        <f aca="false">T75-P75-D75</f>
        <v>-71021214.5174319</v>
      </c>
      <c r="AC75" s="50"/>
      <c r="AD75" s="9"/>
      <c r="AE75" s="9"/>
      <c r="AF75" s="9"/>
      <c r="AG75" s="9" t="n">
        <f aca="false">BF75/100*$AG$57</f>
        <v>5973227178.33888</v>
      </c>
      <c r="AH75" s="40" t="n">
        <f aca="false">(AG75-AG74)/AG74</f>
        <v>0.000213120912487656</v>
      </c>
      <c r="AI75" s="40"/>
      <c r="AJ75" s="40" t="n">
        <f aca="false">AB75/AG75</f>
        <v>-0.0118899235533818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12626844</v>
      </c>
      <c r="AX75" s="7"/>
      <c r="AY75" s="40" t="n">
        <f aca="false">(AW75-AW74)/AW74</f>
        <v>-0.000339162108087259</v>
      </c>
      <c r="AZ75" s="39" t="n">
        <f aca="false">workers_and_wage_low!B63</f>
        <v>6287.19767280697</v>
      </c>
      <c r="BA75" s="40" t="n">
        <f aca="false">(AZ75-AZ74)/AZ74</f>
        <v>0.000552470397599557</v>
      </c>
      <c r="BB75" s="40"/>
      <c r="BC75" s="40"/>
      <c r="BD75" s="40"/>
      <c r="BE75" s="40"/>
      <c r="BF75" s="7" t="n">
        <f aca="false">BF74*(1+AY75)*(1+BA75)*(1-BE75)</f>
        <v>108.954057107095</v>
      </c>
      <c r="BG75" s="7"/>
      <c r="BH75" s="7"/>
      <c r="BI75" s="40" t="n">
        <f aca="false">T82/AG82</f>
        <v>0.0137976567751675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136356716.547503</v>
      </c>
      <c r="E76" s="9"/>
      <c r="F76" s="67" t="n">
        <f aca="false">'Low pensions'!I76</f>
        <v>24784447.3176445</v>
      </c>
      <c r="G76" s="82" t="n">
        <f aca="false">'Low pensions'!K76</f>
        <v>2702364.28732856</v>
      </c>
      <c r="H76" s="82" t="n">
        <f aca="false">'Low pensions'!V76</f>
        <v>14867610.9825142</v>
      </c>
      <c r="I76" s="82" t="n">
        <f aca="false">'Low pensions'!M76</f>
        <v>83578.2769276877</v>
      </c>
      <c r="J76" s="82" t="n">
        <f aca="false">'Low pensions'!W76</f>
        <v>459823.02007776</v>
      </c>
      <c r="K76" s="9"/>
      <c r="L76" s="82" t="n">
        <f aca="false">'Low pensions'!N76</f>
        <v>4033297.34559894</v>
      </c>
      <c r="M76" s="67"/>
      <c r="N76" s="82" t="n">
        <f aca="false">'Low pensions'!L76</f>
        <v>1102552.54843663</v>
      </c>
      <c r="O76" s="9"/>
      <c r="P76" s="82" t="n">
        <f aca="false">'Low pensions'!X76</f>
        <v>26994717.9157066</v>
      </c>
      <c r="Q76" s="67"/>
      <c r="R76" s="82" t="n">
        <f aca="false">'Low SIPA income'!G71</f>
        <v>21536740.6714059</v>
      </c>
      <c r="S76" s="67"/>
      <c r="T76" s="82" t="n">
        <f aca="false">'Low SIPA income'!J71</f>
        <v>82347594.5830469</v>
      </c>
      <c r="U76" s="9"/>
      <c r="V76" s="82" t="n">
        <f aca="false">'Low SIPA income'!F71</f>
        <v>106416.343076362</v>
      </c>
      <c r="W76" s="67"/>
      <c r="X76" s="82" t="n">
        <f aca="false">'Low SIPA income'!M71</f>
        <v>267287.17312478</v>
      </c>
      <c r="Y76" s="9"/>
      <c r="Z76" s="9" t="n">
        <f aca="false">R76+V76-N76-L76-F76</f>
        <v>-8277140.19719781</v>
      </c>
      <c r="AA76" s="9"/>
      <c r="AB76" s="9" t="n">
        <f aca="false">T76-P76-D76</f>
        <v>-81003839.8801629</v>
      </c>
      <c r="AC76" s="50"/>
      <c r="AD76" s="9"/>
      <c r="AE76" s="9"/>
      <c r="AF76" s="9"/>
      <c r="AG76" s="9" t="n">
        <f aca="false">BF76/100*$AG$57</f>
        <v>5975192966.81949</v>
      </c>
      <c r="AH76" s="40" t="n">
        <f aca="false">(AG76-AG75)/AG75</f>
        <v>0.000329099902268114</v>
      </c>
      <c r="AI76" s="40"/>
      <c r="AJ76" s="40" t="n">
        <f aca="false">AB76/AG76</f>
        <v>-0.0135566901905898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12640411</v>
      </c>
      <c r="AX76" s="7"/>
      <c r="AY76" s="40" t="n">
        <f aca="false">(AW76-AW75)/AW75</f>
        <v>0.00107445692684569</v>
      </c>
      <c r="AZ76" s="39" t="n">
        <f aca="false">workers_and_wage_low!B64</f>
        <v>6282.51649557994</v>
      </c>
      <c r="BA76" s="40" t="n">
        <f aca="false">(AZ76-AZ75)/AZ75</f>
        <v>-0.000744557030119062</v>
      </c>
      <c r="BB76" s="40"/>
      <c r="BC76" s="40"/>
      <c r="BD76" s="40"/>
      <c r="BE76" s="40"/>
      <c r="BF76" s="7" t="n">
        <f aca="false">BF75*(1+AY76)*(1+BA76)*(1-BE76)</f>
        <v>108.989913876641</v>
      </c>
      <c r="BG76" s="7"/>
      <c r="BH76" s="7"/>
      <c r="BI76" s="40" t="n">
        <f aca="false">T83/AG83</f>
        <v>0.0158902276979518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138537523.435759</v>
      </c>
      <c r="E77" s="9"/>
      <c r="F77" s="67" t="n">
        <f aca="false">'Low pensions'!I77</f>
        <v>25180834.7842867</v>
      </c>
      <c r="G77" s="82" t="n">
        <f aca="false">'Low pensions'!K77</f>
        <v>2782708.07479739</v>
      </c>
      <c r="H77" s="82" t="n">
        <f aca="false">'Low pensions'!V77</f>
        <v>15309638.795918</v>
      </c>
      <c r="I77" s="82" t="n">
        <f aca="false">'Low pensions'!M77</f>
        <v>86063.1363339392</v>
      </c>
      <c r="J77" s="82" t="n">
        <f aca="false">'Low pensions'!W77</f>
        <v>473493.983378903</v>
      </c>
      <c r="K77" s="9"/>
      <c r="L77" s="82" t="n">
        <f aca="false">'Low pensions'!N77</f>
        <v>4140545.80106381</v>
      </c>
      <c r="M77" s="67"/>
      <c r="N77" s="82" t="n">
        <f aca="false">'Low pensions'!L77</f>
        <v>1120453.33212341</v>
      </c>
      <c r="O77" s="9"/>
      <c r="P77" s="82" t="n">
        <f aca="false">'Low pensions'!X77</f>
        <v>27649715.4912111</v>
      </c>
      <c r="Q77" s="67"/>
      <c r="R77" s="82" t="n">
        <f aca="false">'Low SIPA income'!G72</f>
        <v>25096787.4065766</v>
      </c>
      <c r="S77" s="67"/>
      <c r="T77" s="82" t="n">
        <f aca="false">'Low SIPA income'!J72</f>
        <v>95959741.8302748</v>
      </c>
      <c r="U77" s="9"/>
      <c r="V77" s="82" t="n">
        <f aca="false">'Low SIPA income'!F72</f>
        <v>106362.276851632</v>
      </c>
      <c r="W77" s="67"/>
      <c r="X77" s="82" t="n">
        <f aca="false">'Low SIPA income'!M72</f>
        <v>267151.374355984</v>
      </c>
      <c r="Y77" s="9"/>
      <c r="Z77" s="9" t="n">
        <f aca="false">R77+V77-N77-L77-F77</f>
        <v>-5238684.23404571</v>
      </c>
      <c r="AA77" s="9"/>
      <c r="AB77" s="9" t="n">
        <f aca="false">T77-P77-D77</f>
        <v>-70227497.0966948</v>
      </c>
      <c r="AC77" s="50"/>
      <c r="AD77" s="9"/>
      <c r="AE77" s="9"/>
      <c r="AF77" s="9"/>
      <c r="AG77" s="9" t="n">
        <f aca="false">BF77/100*$AG$57</f>
        <v>6036067429.09688</v>
      </c>
      <c r="AH77" s="40" t="n">
        <f aca="false">(AG77-AG76)/AG76</f>
        <v>0.0101878654991433</v>
      </c>
      <c r="AI77" s="40" t="n">
        <f aca="false">(AG77-AG73)/AG73</f>
        <v>0.0155034444160879</v>
      </c>
      <c r="AJ77" s="40" t="n">
        <f aca="false">AB77/AG77</f>
        <v>-0.0116346442317995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12677463</v>
      </c>
      <c r="AX77" s="7"/>
      <c r="AY77" s="40" t="n">
        <f aca="false">(AW77-AW76)/AW76</f>
        <v>0.00293123380244519</v>
      </c>
      <c r="AZ77" s="39" t="n">
        <f aca="false">workers_and_wage_low!B65</f>
        <v>6327.97315980607</v>
      </c>
      <c r="BA77" s="40" t="n">
        <f aca="false">(AZ77-AZ76)/AZ76</f>
        <v>0.00723542298028329</v>
      </c>
      <c r="BB77" s="40"/>
      <c r="BC77" s="40"/>
      <c r="BD77" s="40"/>
      <c r="BE77" s="40"/>
      <c r="BF77" s="7" t="n">
        <f aca="false">BF76*(1+AY77)*(1+BA77)*(1-BE77)</f>
        <v>110.100288459979</v>
      </c>
      <c r="BG77" s="7"/>
      <c r="BH77" s="7"/>
      <c r="BI77" s="40" t="n">
        <f aca="false">T84/AG84</f>
        <v>0.0137977659877149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137062458.382341</v>
      </c>
      <c r="E78" s="6"/>
      <c r="F78" s="8" t="n">
        <f aca="false">'Low pensions'!I78</f>
        <v>24912724.2501511</v>
      </c>
      <c r="G78" s="81" t="n">
        <f aca="false">'Low pensions'!K78</f>
        <v>2832658.05918133</v>
      </c>
      <c r="H78" s="81" t="n">
        <f aca="false">'Low pensions'!V78</f>
        <v>15584448.8723704</v>
      </c>
      <c r="I78" s="81" t="n">
        <f aca="false">'Low pensions'!M78</f>
        <v>87607.9812117936</v>
      </c>
      <c r="J78" s="81" t="n">
        <f aca="false">'Low pensions'!W78</f>
        <v>481993.26409393</v>
      </c>
      <c r="K78" s="6"/>
      <c r="L78" s="81" t="n">
        <f aca="false">'Low pensions'!N78</f>
        <v>4847990.86616996</v>
      </c>
      <c r="M78" s="8"/>
      <c r="N78" s="81" t="n">
        <f aca="false">'Low pensions'!L78</f>
        <v>1108598.40212625</v>
      </c>
      <c r="O78" s="6"/>
      <c r="P78" s="81" t="n">
        <f aca="false">'Low pensions'!X78</f>
        <v>31255428.9700248</v>
      </c>
      <c r="Q78" s="8"/>
      <c r="R78" s="81" t="n">
        <f aca="false">'Low SIPA income'!G73</f>
        <v>21851954.129772</v>
      </c>
      <c r="S78" s="8"/>
      <c r="T78" s="81" t="n">
        <f aca="false">'Low SIPA income'!J73</f>
        <v>83552840.5611961</v>
      </c>
      <c r="U78" s="6"/>
      <c r="V78" s="81" t="n">
        <f aca="false">'Low SIPA income'!F73</f>
        <v>111532.252378924</v>
      </c>
      <c r="W78" s="8"/>
      <c r="X78" s="81" t="n">
        <f aca="false">'Low SIPA income'!M73</f>
        <v>280136.862335239</v>
      </c>
      <c r="Y78" s="6"/>
      <c r="Z78" s="6" t="n">
        <f aca="false">R78+V78-N78-L78-F78</f>
        <v>-8905827.13629641</v>
      </c>
      <c r="AA78" s="6"/>
      <c r="AB78" s="6" t="n">
        <f aca="false">T78-P78-D78</f>
        <v>-84765046.7911695</v>
      </c>
      <c r="AC78" s="50"/>
      <c r="AD78" s="6"/>
      <c r="AE78" s="6"/>
      <c r="AF78" s="6"/>
      <c r="AG78" s="6" t="n">
        <f aca="false">BF78/100*$AG$57</f>
        <v>6051397612.62854</v>
      </c>
      <c r="AH78" s="61" t="n">
        <f aca="false">(AG78-AG77)/AG77</f>
        <v>0.00253976346549142</v>
      </c>
      <c r="AI78" s="61"/>
      <c r="AJ78" s="61" t="n">
        <f aca="false">AB78/AG78</f>
        <v>-0.0140075156546109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0.00221164768254505</v>
      </c>
      <c r="AV78" s="5"/>
      <c r="AW78" s="65" t="n">
        <f aca="false">workers_and_wage_low!C66</f>
        <v>12685312</v>
      </c>
      <c r="AX78" s="5"/>
      <c r="AY78" s="61" t="n">
        <f aca="false">(AW78-AW77)/AW77</f>
        <v>0.000619130184012369</v>
      </c>
      <c r="AZ78" s="66" t="n">
        <f aca="false">workers_and_wage_low!B66</f>
        <v>6340.11935558467</v>
      </c>
      <c r="BA78" s="61" t="n">
        <f aca="false">(AZ78-AZ77)/AZ77</f>
        <v>0.00191944489520775</v>
      </c>
      <c r="BB78" s="61"/>
      <c r="BC78" s="61"/>
      <c r="BD78" s="61"/>
      <c r="BE78" s="61"/>
      <c r="BF78" s="5" t="n">
        <f aca="false">BF77*(1+AY78)*(1+BA78)*(1-BE78)</f>
        <v>110.37991715015</v>
      </c>
      <c r="BG78" s="5"/>
      <c r="BH78" s="5"/>
      <c r="BI78" s="61" t="n">
        <f aca="false">T85/AG85</f>
        <v>0.0158182769443445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139110170.179708</v>
      </c>
      <c r="E79" s="9"/>
      <c r="F79" s="67" t="n">
        <f aca="false">'Low pensions'!I79</f>
        <v>25284920.108548</v>
      </c>
      <c r="G79" s="82" t="n">
        <f aca="false">'Low pensions'!K79</f>
        <v>2953588.03332595</v>
      </c>
      <c r="H79" s="82" t="n">
        <f aca="false">'Low pensions'!V79</f>
        <v>16249769.9100034</v>
      </c>
      <c r="I79" s="82" t="n">
        <f aca="false">'Low pensions'!M79</f>
        <v>91348.0835049259</v>
      </c>
      <c r="J79" s="82" t="n">
        <f aca="false">'Low pensions'!W79</f>
        <v>502570.203402165</v>
      </c>
      <c r="K79" s="9"/>
      <c r="L79" s="82" t="n">
        <f aca="false">'Low pensions'!N79</f>
        <v>4104885.63699114</v>
      </c>
      <c r="M79" s="67"/>
      <c r="N79" s="82" t="n">
        <f aca="false">'Low pensions'!L79</f>
        <v>1125892.62387637</v>
      </c>
      <c r="O79" s="9"/>
      <c r="P79" s="82" t="n">
        <f aca="false">'Low pensions'!X79</f>
        <v>27494600.108691</v>
      </c>
      <c r="Q79" s="67"/>
      <c r="R79" s="82" t="n">
        <f aca="false">'Low SIPA income'!G74</f>
        <v>25007170.5901989</v>
      </c>
      <c r="S79" s="67"/>
      <c r="T79" s="82" t="n">
        <f aca="false">'Low SIPA income'!J74</f>
        <v>95617084.1656129</v>
      </c>
      <c r="U79" s="9"/>
      <c r="V79" s="82" t="n">
        <f aca="false">'Low SIPA income'!F74</f>
        <v>110958.873595532</v>
      </c>
      <c r="W79" s="67"/>
      <c r="X79" s="82" t="n">
        <f aca="false">'Low SIPA income'!M74</f>
        <v>278696.700141048</v>
      </c>
      <c r="Y79" s="9"/>
      <c r="Z79" s="9" t="n">
        <f aca="false">R79+V79-N79-L79-F79</f>
        <v>-5397568.90562101</v>
      </c>
      <c r="AA79" s="9"/>
      <c r="AB79" s="9" t="n">
        <f aca="false">T79-P79-D79</f>
        <v>-70987686.1227864</v>
      </c>
      <c r="AC79" s="50"/>
      <c r="AD79" s="9"/>
      <c r="AE79" s="9"/>
      <c r="AF79" s="9"/>
      <c r="AG79" s="9" t="n">
        <f aca="false">BF79/100*$AG$57</f>
        <v>6023224164.48637</v>
      </c>
      <c r="AH79" s="40" t="n">
        <f aca="false">(AG79-AG78)/AG78</f>
        <v>-0.00465569277473657</v>
      </c>
      <c r="AI79" s="40"/>
      <c r="AJ79" s="40" t="n">
        <f aca="false">AB79/AG79</f>
        <v>-0.0117856623270537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12656328</v>
      </c>
      <c r="AX79" s="7"/>
      <c r="AY79" s="40" t="n">
        <f aca="false">(AW79-AW78)/AW78</f>
        <v>-0.00228484723119148</v>
      </c>
      <c r="AZ79" s="39" t="n">
        <f aca="false">workers_and_wage_low!B67</f>
        <v>6325.05348866061</v>
      </c>
      <c r="BA79" s="40" t="n">
        <f aca="false">(AZ79-AZ78)/AZ78</f>
        <v>-0.00237627496882809</v>
      </c>
      <c r="BB79" s="40"/>
      <c r="BC79" s="40"/>
      <c r="BD79" s="40"/>
      <c r="BE79" s="40"/>
      <c r="BF79" s="7" t="n">
        <f aca="false">BF78*(1+AY79)*(1+BA79)*(1-BE79)</f>
        <v>109.866022167398</v>
      </c>
      <c r="BG79" s="7"/>
      <c r="BH79" s="7"/>
      <c r="BI79" s="40" t="n">
        <f aca="false">T86/AG86</f>
        <v>0.0137801088969496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137378631.182087</v>
      </c>
      <c r="E80" s="9"/>
      <c r="F80" s="67" t="n">
        <f aca="false">'Low pensions'!I80</f>
        <v>24970192.3991136</v>
      </c>
      <c r="G80" s="82" t="n">
        <f aca="false">'Low pensions'!K80</f>
        <v>2976586.40689984</v>
      </c>
      <c r="H80" s="82" t="n">
        <f aca="false">'Low pensions'!V80</f>
        <v>16376300.1757897</v>
      </c>
      <c r="I80" s="82" t="n">
        <f aca="false">'Low pensions'!M80</f>
        <v>92059.3734092726</v>
      </c>
      <c r="J80" s="82" t="n">
        <f aca="false">'Low pensions'!W80</f>
        <v>506483.51059143</v>
      </c>
      <c r="K80" s="9"/>
      <c r="L80" s="82" t="n">
        <f aca="false">'Low pensions'!N80</f>
        <v>4011615.15332653</v>
      </c>
      <c r="M80" s="67"/>
      <c r="N80" s="82" t="n">
        <f aca="false">'Low pensions'!L80</f>
        <v>1113549.52534339</v>
      </c>
      <c r="O80" s="9"/>
      <c r="P80" s="82" t="n">
        <f aca="false">'Low pensions'!X80</f>
        <v>26942711.0392405</v>
      </c>
      <c r="Q80" s="67"/>
      <c r="R80" s="82" t="n">
        <f aca="false">'Low SIPA income'!G75</f>
        <v>21850815.4662196</v>
      </c>
      <c r="S80" s="67"/>
      <c r="T80" s="82" t="n">
        <f aca="false">'Low SIPA income'!J75</f>
        <v>83548486.7824135</v>
      </c>
      <c r="U80" s="9"/>
      <c r="V80" s="82" t="n">
        <f aca="false">'Low SIPA income'!F75</f>
        <v>109715.843741208</v>
      </c>
      <c r="W80" s="67"/>
      <c r="X80" s="82" t="n">
        <f aca="false">'Low SIPA income'!M75</f>
        <v>275574.567522436</v>
      </c>
      <c r="Y80" s="9"/>
      <c r="Z80" s="9" t="n">
        <f aca="false">R80+V80-N80-L80-F80</f>
        <v>-8134825.76782271</v>
      </c>
      <c r="AA80" s="9"/>
      <c r="AB80" s="9" t="n">
        <f aca="false">T80-P80-D80</f>
        <v>-80772855.4389141</v>
      </c>
      <c r="AC80" s="50"/>
      <c r="AD80" s="9"/>
      <c r="AE80" s="9"/>
      <c r="AF80" s="9"/>
      <c r="AG80" s="9" t="n">
        <f aca="false">BF80/100*$AG$57</f>
        <v>6047890565.29633</v>
      </c>
      <c r="AH80" s="40" t="n">
        <f aca="false">(AG80-AG79)/AG79</f>
        <v>0.00409521547535971</v>
      </c>
      <c r="AI80" s="40"/>
      <c r="AJ80" s="40" t="n">
        <f aca="false">AB80/AG80</f>
        <v>-0.0133555418317918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12656907</v>
      </c>
      <c r="AX80" s="7"/>
      <c r="AY80" s="40" t="n">
        <f aca="false">(AW80-AW79)/AW79</f>
        <v>4.57478662057431E-005</v>
      </c>
      <c r="AZ80" s="39" t="n">
        <f aca="false">workers_and_wage_low!B68</f>
        <v>6350.66541619807</v>
      </c>
      <c r="BA80" s="40" t="n">
        <f aca="false">(AZ80-AZ79)/AZ79</f>
        <v>0.00404928236312646</v>
      </c>
      <c r="BB80" s="40"/>
      <c r="BC80" s="40"/>
      <c r="BD80" s="40"/>
      <c r="BE80" s="40"/>
      <c r="BF80" s="7" t="n">
        <f aca="false">BF79*(1+AY80)*(1+BA80)*(1-BE80)</f>
        <v>110.315947201594</v>
      </c>
      <c r="BG80" s="7"/>
      <c r="BH80" s="7"/>
      <c r="BI80" s="40" t="n">
        <f aca="false">T87/AG87</f>
        <v>0.0157915750281333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139441974.48727</v>
      </c>
      <c r="E81" s="9"/>
      <c r="F81" s="67" t="n">
        <f aca="false">'Low pensions'!I81</f>
        <v>25345229.4690895</v>
      </c>
      <c r="G81" s="82" t="n">
        <f aca="false">'Low pensions'!K81</f>
        <v>3074872.69338367</v>
      </c>
      <c r="H81" s="82" t="n">
        <f aca="false">'Low pensions'!V81</f>
        <v>16917042.324881</v>
      </c>
      <c r="I81" s="82" t="n">
        <f aca="false">'Low pensions'!M81</f>
        <v>95099.1554654748</v>
      </c>
      <c r="J81" s="82" t="n">
        <f aca="false">'Low pensions'!W81</f>
        <v>523207.49458395</v>
      </c>
      <c r="K81" s="9"/>
      <c r="L81" s="82" t="n">
        <f aca="false">'Low pensions'!N81</f>
        <v>4119092.92773516</v>
      </c>
      <c r="M81" s="67"/>
      <c r="N81" s="82" t="n">
        <f aca="false">'Low pensions'!L81</f>
        <v>1129492.61262594</v>
      </c>
      <c r="O81" s="9"/>
      <c r="P81" s="82" t="n">
        <f aca="false">'Low pensions'!X81</f>
        <v>27588127.8838321</v>
      </c>
      <c r="Q81" s="67"/>
      <c r="R81" s="82" t="n">
        <f aca="false">'Low SIPA income'!G76</f>
        <v>25286346.2441501</v>
      </c>
      <c r="S81" s="67"/>
      <c r="T81" s="82" t="n">
        <f aca="false">'Low SIPA income'!J76</f>
        <v>96684536.4751235</v>
      </c>
      <c r="U81" s="9"/>
      <c r="V81" s="82" t="n">
        <f aca="false">'Low SIPA income'!F76</f>
        <v>109455.785687467</v>
      </c>
      <c r="W81" s="67"/>
      <c r="X81" s="82" t="n">
        <f aca="false">'Low SIPA income'!M76</f>
        <v>274921.376668257</v>
      </c>
      <c r="Y81" s="9"/>
      <c r="Z81" s="9" t="n">
        <f aca="false">R81+V81-N81-L81-F81</f>
        <v>-5198012.97961306</v>
      </c>
      <c r="AA81" s="9"/>
      <c r="AB81" s="9" t="n">
        <f aca="false">T81-P81-D81</f>
        <v>-70345565.8959781</v>
      </c>
      <c r="AC81" s="50"/>
      <c r="AD81" s="9"/>
      <c r="AE81" s="9"/>
      <c r="AF81" s="9"/>
      <c r="AG81" s="9" t="n">
        <f aca="false">BF81/100*$AG$57</f>
        <v>6089423271.77836</v>
      </c>
      <c r="AH81" s="40" t="n">
        <f aca="false">(AG81-AG80)/AG80</f>
        <v>0.00686730456406563</v>
      </c>
      <c r="AI81" s="40" t="n">
        <f aca="false">(AG81-AG77)/AG77</f>
        <v>0.00883950408245645</v>
      </c>
      <c r="AJ81" s="40" t="n">
        <f aca="false">AB81/AG81</f>
        <v>-0.0115520900348637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12729344</v>
      </c>
      <c r="AX81" s="7"/>
      <c r="AY81" s="40" t="n">
        <f aca="false">(AW81-AW80)/AW80</f>
        <v>0.00572312019042251</v>
      </c>
      <c r="AZ81" s="39" t="n">
        <f aca="false">workers_and_wage_low!B69</f>
        <v>6357.89039888523</v>
      </c>
      <c r="BA81" s="40" t="n">
        <f aca="false">(AZ81-AZ80)/AZ80</f>
        <v>0.00113767333242411</v>
      </c>
      <c r="BB81" s="40"/>
      <c r="BC81" s="40"/>
      <c r="BD81" s="40"/>
      <c r="BE81" s="40"/>
      <c r="BF81" s="7" t="n">
        <f aca="false">BF80*(1+AY81)*(1+BA81)*(1-BE81)</f>
        <v>111.073520409301</v>
      </c>
      <c r="BG81" s="7"/>
      <c r="BH81" s="7"/>
      <c r="BI81" s="40" t="n">
        <f aca="false">T88/AG88</f>
        <v>0.0138513035354499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138261226.260932</v>
      </c>
      <c r="E82" s="6"/>
      <c r="F82" s="8" t="n">
        <f aca="false">'Low pensions'!I82</f>
        <v>25130614.5021701</v>
      </c>
      <c r="G82" s="81" t="n">
        <f aca="false">'Low pensions'!K82</f>
        <v>3081046.66246584</v>
      </c>
      <c r="H82" s="81" t="n">
        <f aca="false">'Low pensions'!V82</f>
        <v>16951009.6811557</v>
      </c>
      <c r="I82" s="81" t="n">
        <f aca="false">'Low pensions'!M82</f>
        <v>95290.1029628618</v>
      </c>
      <c r="J82" s="81" t="n">
        <f aca="false">'Low pensions'!W82</f>
        <v>524258.031375954</v>
      </c>
      <c r="K82" s="6"/>
      <c r="L82" s="81" t="n">
        <f aca="false">'Low pensions'!N82</f>
        <v>4788014.4056539</v>
      </c>
      <c r="M82" s="8"/>
      <c r="N82" s="81" t="n">
        <f aca="false">'Low pensions'!L82</f>
        <v>1120677.94179457</v>
      </c>
      <c r="O82" s="6"/>
      <c r="P82" s="81" t="n">
        <f aca="false">'Low pensions'!X82</f>
        <v>31010668.8945055</v>
      </c>
      <c r="Q82" s="8"/>
      <c r="R82" s="81" t="n">
        <f aca="false">'Low SIPA income'!G77</f>
        <v>22041324.0511673</v>
      </c>
      <c r="S82" s="8"/>
      <c r="T82" s="81" t="n">
        <f aca="false">'Low SIPA income'!J77</f>
        <v>84276912.8686641</v>
      </c>
      <c r="U82" s="6"/>
      <c r="V82" s="81" t="n">
        <f aca="false">'Low SIPA income'!F77</f>
        <v>113530.715407196</v>
      </c>
      <c r="W82" s="8"/>
      <c r="X82" s="81" t="n">
        <f aca="false">'Low SIPA income'!M77</f>
        <v>285156.425289378</v>
      </c>
      <c r="Y82" s="6"/>
      <c r="Z82" s="6" t="n">
        <f aca="false">R82+V82-N82-L82-F82</f>
        <v>-8884452.08304406</v>
      </c>
      <c r="AA82" s="6"/>
      <c r="AB82" s="6" t="n">
        <f aca="false">T82-P82-D82</f>
        <v>-84994982.286773</v>
      </c>
      <c r="AC82" s="50"/>
      <c r="AD82" s="6"/>
      <c r="AE82" s="6"/>
      <c r="AF82" s="6"/>
      <c r="AG82" s="6" t="n">
        <f aca="false">BF82/100*$AG$57</f>
        <v>6108059813.48533</v>
      </c>
      <c r="AH82" s="61" t="n">
        <f aca="false">(AG82-AG81)/AG81</f>
        <v>0.00306047730223257</v>
      </c>
      <c r="AI82" s="61"/>
      <c r="AJ82" s="61" t="n">
        <f aca="false">AB82/AG82</f>
        <v>-0.013915217742158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0.00274215893622813</v>
      </c>
      <c r="AV82" s="5"/>
      <c r="AW82" s="65" t="n">
        <f aca="false">workers_and_wage_low!C70</f>
        <v>12770451</v>
      </c>
      <c r="AX82" s="5"/>
      <c r="AY82" s="61" t="n">
        <f aca="false">(AW82-AW81)/AW81</f>
        <v>0.00322931016712252</v>
      </c>
      <c r="AZ82" s="66" t="n">
        <f aca="false">workers_and_wage_low!B70</f>
        <v>6356.82043328532</v>
      </c>
      <c r="BA82" s="61" t="n">
        <f aca="false">(AZ82-AZ81)/AZ81</f>
        <v>-0.000168289406199606</v>
      </c>
      <c r="BB82" s="61"/>
      <c r="BC82" s="61"/>
      <c r="BD82" s="61"/>
      <c r="BE82" s="61"/>
      <c r="BF82" s="5" t="n">
        <f aca="false">BF81*(1+AY82)*(1+BA82)*(1-BE82)</f>
        <v>111.413458397392</v>
      </c>
      <c r="BG82" s="5"/>
      <c r="BH82" s="5"/>
      <c r="BI82" s="61" t="n">
        <f aca="false">T89/AG89</f>
        <v>0.0159456219221082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140115690.732677</v>
      </c>
      <c r="E83" s="9"/>
      <c r="F83" s="67" t="n">
        <f aca="false">'Low pensions'!I83</f>
        <v>25467685.371623</v>
      </c>
      <c r="G83" s="82" t="n">
        <f aca="false">'Low pensions'!K83</f>
        <v>3199496.66023948</v>
      </c>
      <c r="H83" s="82" t="n">
        <f aca="false">'Low pensions'!V83</f>
        <v>17602686.6205068</v>
      </c>
      <c r="I83" s="82" t="n">
        <f aca="false">'Low pensions'!M83</f>
        <v>98953.5049558589</v>
      </c>
      <c r="J83" s="82" t="n">
        <f aca="false">'Low pensions'!W83</f>
        <v>544412.988263092</v>
      </c>
      <c r="K83" s="9"/>
      <c r="L83" s="82" t="n">
        <f aca="false">'Low pensions'!N83</f>
        <v>4089381.59527797</v>
      </c>
      <c r="M83" s="67"/>
      <c r="N83" s="82" t="n">
        <f aca="false">'Low pensions'!L83</f>
        <v>1137505.96200103</v>
      </c>
      <c r="O83" s="9"/>
      <c r="P83" s="82" t="n">
        <f aca="false">'Low pensions'!X83</f>
        <v>27478042.7224114</v>
      </c>
      <c r="Q83" s="67"/>
      <c r="R83" s="82" t="n">
        <f aca="false">'Low SIPA income'!G78</f>
        <v>25412578.6657932</v>
      </c>
      <c r="S83" s="67"/>
      <c r="T83" s="82" t="n">
        <f aca="false">'Low SIPA income'!J78</f>
        <v>97167197.0800548</v>
      </c>
      <c r="U83" s="9"/>
      <c r="V83" s="82" t="n">
        <f aca="false">'Low SIPA income'!F78</f>
        <v>114976.506289479</v>
      </c>
      <c r="W83" s="67"/>
      <c r="X83" s="82" t="n">
        <f aca="false">'Low SIPA income'!M78</f>
        <v>288787.835152596</v>
      </c>
      <c r="Y83" s="9"/>
      <c r="Z83" s="9" t="n">
        <f aca="false">R83+V83-N83-L83-F83</f>
        <v>-5167017.75681928</v>
      </c>
      <c r="AA83" s="9"/>
      <c r="AB83" s="9" t="n">
        <f aca="false">T83-P83-D83</f>
        <v>-70426536.3750332</v>
      </c>
      <c r="AC83" s="50"/>
      <c r="AD83" s="9"/>
      <c r="AE83" s="9"/>
      <c r="AF83" s="9"/>
      <c r="AG83" s="9" t="n">
        <f aca="false">BF83/100*$AG$57</f>
        <v>6114902751.99638</v>
      </c>
      <c r="AH83" s="40" t="n">
        <f aca="false">(AG83-AG82)/AG82</f>
        <v>0.00112031295043026</v>
      </c>
      <c r="AI83" s="40"/>
      <c r="AJ83" s="40" t="n">
        <f aca="false">AB83/AG83</f>
        <v>-0.0115171964676038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12754236</v>
      </c>
      <c r="AX83" s="7"/>
      <c r="AY83" s="40" t="n">
        <f aca="false">(AW83-AW82)/AW82</f>
        <v>-0.00126972806207079</v>
      </c>
      <c r="AZ83" s="39" t="n">
        <f aca="false">workers_and_wage_low!B71</f>
        <v>6372.0328104121</v>
      </c>
      <c r="BA83" s="40" t="n">
        <f aca="false">(AZ83-AZ82)/AZ82</f>
        <v>0.00239307957278938</v>
      </c>
      <c r="BB83" s="40"/>
      <c r="BC83" s="40"/>
      <c r="BD83" s="40"/>
      <c r="BE83" s="40"/>
      <c r="BF83" s="7" t="n">
        <f aca="false">BF82*(1+AY83)*(1+BA83)*(1-BE83)</f>
        <v>111.538276337687</v>
      </c>
      <c r="BG83" s="7"/>
      <c r="BH83" s="7"/>
      <c r="BI83" s="40" t="n">
        <f aca="false">T90/AG90</f>
        <v>0.0138487701621125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138799201.360526</v>
      </c>
      <c r="E84" s="9"/>
      <c r="F84" s="67" t="n">
        <f aca="false">'Low pensions'!I84</f>
        <v>25228397.8446537</v>
      </c>
      <c r="G84" s="82" t="n">
        <f aca="false">'Low pensions'!K84</f>
        <v>3269191.04361894</v>
      </c>
      <c r="H84" s="82" t="n">
        <f aca="false">'Low pensions'!V84</f>
        <v>17986124.5546932</v>
      </c>
      <c r="I84" s="82" t="n">
        <f aca="false">'Low pensions'!M84</f>
        <v>101109.00134904</v>
      </c>
      <c r="J84" s="82" t="n">
        <f aca="false">'Low pensions'!W84</f>
        <v>556271.893444122</v>
      </c>
      <c r="K84" s="9"/>
      <c r="L84" s="82" t="n">
        <f aca="false">'Low pensions'!N84</f>
        <v>3961054.24823654</v>
      </c>
      <c r="M84" s="67"/>
      <c r="N84" s="82" t="n">
        <f aca="false">'Low pensions'!L84</f>
        <v>1128816.15244066</v>
      </c>
      <c r="O84" s="9"/>
      <c r="P84" s="82" t="n">
        <f aca="false">'Low pensions'!X84</f>
        <v>26764342.7402781</v>
      </c>
      <c r="Q84" s="67"/>
      <c r="R84" s="82" t="n">
        <f aca="false">'Low SIPA income'!G79</f>
        <v>22130485.5464835</v>
      </c>
      <c r="S84" s="67"/>
      <c r="T84" s="82" t="n">
        <f aca="false">'Low SIPA income'!J79</f>
        <v>84617829.5737838</v>
      </c>
      <c r="U84" s="9"/>
      <c r="V84" s="82" t="n">
        <f aca="false">'Low SIPA income'!F79</f>
        <v>115101.711431284</v>
      </c>
      <c r="W84" s="67"/>
      <c r="X84" s="82" t="n">
        <f aca="false">'Low SIPA income'!M79</f>
        <v>289102.314371167</v>
      </c>
      <c r="Y84" s="9"/>
      <c r="Z84" s="9" t="n">
        <f aca="false">R84+V84-N84-L84-F84</f>
        <v>-8072680.98741609</v>
      </c>
      <c r="AA84" s="9"/>
      <c r="AB84" s="9" t="n">
        <f aca="false">T84-P84-D84</f>
        <v>-80945714.5270201</v>
      </c>
      <c r="AC84" s="50"/>
      <c r="AD84" s="9"/>
      <c r="AE84" s="9"/>
      <c r="AF84" s="9"/>
      <c r="AG84" s="9" t="n">
        <f aca="false">BF84/100*$AG$57</f>
        <v>6132719575.69976</v>
      </c>
      <c r="AH84" s="40" t="n">
        <f aca="false">(AG84-AG83)/AG83</f>
        <v>0.00291367245334726</v>
      </c>
      <c r="AI84" s="40"/>
      <c r="AJ84" s="40" t="n">
        <f aca="false">AB84/AG84</f>
        <v>-0.0131989916590608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12802310</v>
      </c>
      <c r="AX84" s="7"/>
      <c r="AY84" s="40" t="n">
        <f aca="false">(AW84-AW83)/AW83</f>
        <v>0.00376925752353963</v>
      </c>
      <c r="AZ84" s="39" t="n">
        <f aca="false">workers_and_wage_low!B72</f>
        <v>6366.60146640699</v>
      </c>
      <c r="BA84" s="40" t="n">
        <f aca="false">(AZ84-AZ83)/AZ83</f>
        <v>-0.000852372259639826</v>
      </c>
      <c r="BB84" s="40"/>
      <c r="BC84" s="40"/>
      <c r="BD84" s="40"/>
      <c r="BE84" s="40"/>
      <c r="BF84" s="7" t="n">
        <f aca="false">BF83*(1+AY84)*(1+BA84)*(1-BE84)</f>
        <v>111.863262340946</v>
      </c>
      <c r="BG84" s="7"/>
      <c r="BH84" s="7"/>
      <c r="BI84" s="40" t="n">
        <f aca="false">T91/AG91</f>
        <v>0.0158735021418655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140725722.954027</v>
      </c>
      <c r="E85" s="9"/>
      <c r="F85" s="67" t="n">
        <f aca="false">'Low pensions'!I85</f>
        <v>25578565.9489422</v>
      </c>
      <c r="G85" s="82" t="n">
        <f aca="false">'Low pensions'!K85</f>
        <v>3354056.53948815</v>
      </c>
      <c r="H85" s="82" t="n">
        <f aca="false">'Low pensions'!V85</f>
        <v>18453029.4735962</v>
      </c>
      <c r="I85" s="82" t="n">
        <f aca="false">'Low pensions'!M85</f>
        <v>103733.707406849</v>
      </c>
      <c r="J85" s="82" t="n">
        <f aca="false">'Low pensions'!W85</f>
        <v>570712.251760701</v>
      </c>
      <c r="K85" s="9"/>
      <c r="L85" s="82" t="n">
        <f aca="false">'Low pensions'!N85</f>
        <v>4033780.50132805</v>
      </c>
      <c r="M85" s="67"/>
      <c r="N85" s="82" t="n">
        <f aca="false">'Low pensions'!L85</f>
        <v>1145807.79808282</v>
      </c>
      <c r="O85" s="9"/>
      <c r="P85" s="82" t="n">
        <f aca="false">'Low pensions'!X85</f>
        <v>27235202.6342732</v>
      </c>
      <c r="Q85" s="67"/>
      <c r="R85" s="82" t="n">
        <f aca="false">'Low SIPA income'!G80</f>
        <v>25469511.9802281</v>
      </c>
      <c r="S85" s="67"/>
      <c r="T85" s="82" t="n">
        <f aca="false">'Low SIPA income'!J80</f>
        <v>97384886.5423038</v>
      </c>
      <c r="U85" s="9"/>
      <c r="V85" s="82" t="n">
        <f aca="false">'Low SIPA income'!F80</f>
        <v>116895.493216691</v>
      </c>
      <c r="W85" s="67"/>
      <c r="X85" s="82" t="n">
        <f aca="false">'Low SIPA income'!M80</f>
        <v>293607.77705447</v>
      </c>
      <c r="Y85" s="9"/>
      <c r="Z85" s="9" t="n">
        <f aca="false">R85+V85-N85-L85-F85</f>
        <v>-5171746.77490825</v>
      </c>
      <c r="AA85" s="9"/>
      <c r="AB85" s="9" t="n">
        <f aca="false">T85-P85-D85</f>
        <v>-70576039.0459969</v>
      </c>
      <c r="AC85" s="50"/>
      <c r="AD85" s="9"/>
      <c r="AE85" s="9"/>
      <c r="AF85" s="9"/>
      <c r="AG85" s="9" t="n">
        <f aca="false">BF85/100*$AG$57</f>
        <v>6156478792.53509</v>
      </c>
      <c r="AH85" s="40" t="n">
        <f aca="false">(AG85-AG84)/AG84</f>
        <v>0.00387417303890244</v>
      </c>
      <c r="AI85" s="40" t="n">
        <f aca="false">(AG85-AG81)/AG81</f>
        <v>0.0110118015719978</v>
      </c>
      <c r="AJ85" s="40" t="n">
        <f aca="false">AB85/AG85</f>
        <v>-0.0114637021297909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12850776</v>
      </c>
      <c r="AX85" s="7"/>
      <c r="AY85" s="40" t="n">
        <f aca="false">(AW85-AW84)/AW84</f>
        <v>0.00378572304529417</v>
      </c>
      <c r="AZ85" s="39" t="n">
        <f aca="false">workers_and_wage_low!B73</f>
        <v>6367.16246846757</v>
      </c>
      <c r="BA85" s="40" t="n">
        <f aca="false">(AZ85-AZ84)/AZ84</f>
        <v>8.81164092868212E-005</v>
      </c>
      <c r="BB85" s="40"/>
      <c r="BC85" s="40"/>
      <c r="BD85" s="40"/>
      <c r="BE85" s="40"/>
      <c r="BF85" s="7" t="n">
        <f aca="false">BF84*(1+AY85)*(1+BA85)*(1-BE85)</f>
        <v>112.296639975951</v>
      </c>
      <c r="BG85" s="7"/>
      <c r="BH85" s="7"/>
      <c r="BI85" s="40" t="n">
        <f aca="false">T92/AG92</f>
        <v>0.013818316178549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139060577.82545</v>
      </c>
      <c r="E86" s="6"/>
      <c r="F86" s="8" t="n">
        <f aca="false">'Low pensions'!I86</f>
        <v>25275906.1111257</v>
      </c>
      <c r="G86" s="81" t="n">
        <f aca="false">'Low pensions'!K86</f>
        <v>3349305.36785588</v>
      </c>
      <c r="H86" s="81" t="n">
        <f aca="false">'Low pensions'!V86</f>
        <v>18426889.9290976</v>
      </c>
      <c r="I86" s="81" t="n">
        <f aca="false">'Low pensions'!M86</f>
        <v>103586.763954306</v>
      </c>
      <c r="J86" s="81" t="n">
        <f aca="false">'Low pensions'!W86</f>
        <v>569903.812240137</v>
      </c>
      <c r="K86" s="6"/>
      <c r="L86" s="81" t="n">
        <f aca="false">'Low pensions'!N86</f>
        <v>4780789.77135285</v>
      </c>
      <c r="M86" s="8"/>
      <c r="N86" s="81" t="n">
        <f aca="false">'Low pensions'!L86</f>
        <v>1133040.39038504</v>
      </c>
      <c r="O86" s="6"/>
      <c r="P86" s="81" t="n">
        <f aca="false">'Low pensions'!X86</f>
        <v>31041194.7774056</v>
      </c>
      <c r="Q86" s="8"/>
      <c r="R86" s="81" t="n">
        <f aca="false">'Low SIPA income'!G81</f>
        <v>22306154.3896014</v>
      </c>
      <c r="S86" s="8"/>
      <c r="T86" s="81" t="n">
        <f aca="false">'Low SIPA income'!J81</f>
        <v>85289514.6209625</v>
      </c>
      <c r="U86" s="6"/>
      <c r="V86" s="81" t="n">
        <f aca="false">'Low SIPA income'!F81</f>
        <v>117006.806168736</v>
      </c>
      <c r="W86" s="8"/>
      <c r="X86" s="81" t="n">
        <f aca="false">'Low SIPA income'!M81</f>
        <v>293887.363097592</v>
      </c>
      <c r="Y86" s="6"/>
      <c r="Z86" s="6" t="n">
        <f aca="false">R86+V86-N86-L86-F86</f>
        <v>-8766575.0770934</v>
      </c>
      <c r="AA86" s="6"/>
      <c r="AB86" s="6" t="n">
        <f aca="false">T86-P86-D86</f>
        <v>-84812257.9818932</v>
      </c>
      <c r="AC86" s="50"/>
      <c r="AD86" s="6"/>
      <c r="AE86" s="6"/>
      <c r="AF86" s="6"/>
      <c r="AG86" s="6" t="n">
        <f aca="false">BF86/100*$AG$57</f>
        <v>6189320799.91344</v>
      </c>
      <c r="AH86" s="61" t="n">
        <f aca="false">(AG86-AG85)/AG85</f>
        <v>0.00533454406083165</v>
      </c>
      <c r="AI86" s="61"/>
      <c r="AJ86" s="61" t="n">
        <f aca="false">AB86/AG86</f>
        <v>-0.0137029992019608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0.00414927162340203</v>
      </c>
      <c r="AV86" s="5"/>
      <c r="AW86" s="65" t="n">
        <f aca="false">workers_and_wage_low!C74</f>
        <v>12895024</v>
      </c>
      <c r="AX86" s="5"/>
      <c r="AY86" s="61" t="n">
        <f aca="false">(AW86-AW85)/AW85</f>
        <v>0.00344321619176928</v>
      </c>
      <c r="AZ86" s="66" t="n">
        <f aca="false">workers_and_wage_low!B74</f>
        <v>6379.16353801406</v>
      </c>
      <c r="BA86" s="61" t="n">
        <f aca="false">(AZ86-AZ85)/AZ85</f>
        <v>0.00188483796446457</v>
      </c>
      <c r="BB86" s="61"/>
      <c r="BC86" s="61"/>
      <c r="BD86" s="61"/>
      <c r="BE86" s="61"/>
      <c r="BF86" s="5" t="n">
        <f aca="false">BF85*(1+AY86)*(1+BA86)*(1-BE86)</f>
        <v>112.895691349786</v>
      </c>
      <c r="BG86" s="5"/>
      <c r="BH86" s="5"/>
      <c r="BI86" s="61" t="n">
        <f aca="false">T93/AG93</f>
        <v>0.015963379038574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140260172.003378</v>
      </c>
      <c r="E87" s="9"/>
      <c r="F87" s="67" t="n">
        <f aca="false">'Low pensions'!I87</f>
        <v>25493946.5528303</v>
      </c>
      <c r="G87" s="82" t="n">
        <f aca="false">'Low pensions'!K87</f>
        <v>3472891.51047298</v>
      </c>
      <c r="H87" s="82" t="n">
        <f aca="false">'Low pensions'!V87</f>
        <v>19106824.4219698</v>
      </c>
      <c r="I87" s="82" t="n">
        <f aca="false">'Low pensions'!M87</f>
        <v>107409.015787825</v>
      </c>
      <c r="J87" s="82" t="n">
        <f aca="false">'Low pensions'!W87</f>
        <v>590932.714081543</v>
      </c>
      <c r="K87" s="9"/>
      <c r="L87" s="82" t="n">
        <f aca="false">'Low pensions'!N87</f>
        <v>3981823.54698665</v>
      </c>
      <c r="M87" s="67"/>
      <c r="N87" s="82" t="n">
        <f aca="false">'Low pensions'!L87</f>
        <v>1143517.60802076</v>
      </c>
      <c r="O87" s="9"/>
      <c r="P87" s="82" t="n">
        <f aca="false">'Low pensions'!X87</f>
        <v>26952997.8011966</v>
      </c>
      <c r="Q87" s="67"/>
      <c r="R87" s="82" t="n">
        <f aca="false">'Low SIPA income'!G82</f>
        <v>25537103.0428475</v>
      </c>
      <c r="S87" s="67"/>
      <c r="T87" s="82" t="n">
        <f aca="false">'Low SIPA income'!J82</f>
        <v>97643326.8284614</v>
      </c>
      <c r="U87" s="9"/>
      <c r="V87" s="82" t="n">
        <f aca="false">'Low SIPA income'!F82</f>
        <v>117535.476832139</v>
      </c>
      <c r="W87" s="67"/>
      <c r="X87" s="82" t="n">
        <f aca="false">'Low SIPA income'!M82</f>
        <v>295215.231384078</v>
      </c>
      <c r="Y87" s="9"/>
      <c r="Z87" s="9" t="n">
        <f aca="false">R87+V87-N87-L87-F87</f>
        <v>-4964649.18815801</v>
      </c>
      <c r="AA87" s="9"/>
      <c r="AB87" s="9" t="n">
        <f aca="false">T87-P87-D87</f>
        <v>-69569842.9761131</v>
      </c>
      <c r="AC87" s="50"/>
      <c r="AD87" s="9"/>
      <c r="AE87" s="9"/>
      <c r="AF87" s="9"/>
      <c r="AG87" s="9" t="n">
        <f aca="false">BF87/100*$AG$57</f>
        <v>6183254466.67012</v>
      </c>
      <c r="AH87" s="40" t="n">
        <f aca="false">(AG87-AG86)/AG86</f>
        <v>-0.000980129070608748</v>
      </c>
      <c r="AI87" s="40"/>
      <c r="AJ87" s="40" t="n">
        <f aca="false">AB87/AG87</f>
        <v>-0.0112513310508436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12888755</v>
      </c>
      <c r="AX87" s="7"/>
      <c r="AY87" s="40" t="n">
        <f aca="false">(AW87-AW86)/AW86</f>
        <v>-0.00048615652053071</v>
      </c>
      <c r="AZ87" s="39" t="n">
        <f aca="false">workers_and_wage_low!B75</f>
        <v>6376.01087364548</v>
      </c>
      <c r="BA87" s="40" t="n">
        <f aca="false">(AZ87-AZ86)/AZ86</f>
        <v>-0.000494212814860653</v>
      </c>
      <c r="BB87" s="40"/>
      <c r="BC87" s="40"/>
      <c r="BD87" s="40"/>
      <c r="BE87" s="40"/>
      <c r="BF87" s="7" t="n">
        <f aca="false">BF86*(1+AY87)*(1+BA87)*(1-BE87)</f>
        <v>112.785039000748</v>
      </c>
      <c r="BG87" s="7"/>
      <c r="BH87" s="7"/>
      <c r="BI87" s="40" t="n">
        <f aca="false">T94/AG94</f>
        <v>0.0139119819097594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138508707.626949</v>
      </c>
      <c r="E88" s="9"/>
      <c r="F88" s="67" t="n">
        <f aca="false">'Low pensions'!I88</f>
        <v>25175597.1699364</v>
      </c>
      <c r="G88" s="82" t="n">
        <f aca="false">'Low pensions'!K88</f>
        <v>3513800.49051727</v>
      </c>
      <c r="H88" s="82" t="n">
        <f aca="false">'Low pensions'!V88</f>
        <v>19331893.560073</v>
      </c>
      <c r="I88" s="82" t="n">
        <f aca="false">'Low pensions'!M88</f>
        <v>108674.241974761</v>
      </c>
      <c r="J88" s="82" t="n">
        <f aca="false">'Low pensions'!W88</f>
        <v>597893.615259992</v>
      </c>
      <c r="K88" s="9"/>
      <c r="L88" s="82" t="n">
        <f aca="false">'Low pensions'!N88</f>
        <v>3944219.40624217</v>
      </c>
      <c r="M88" s="67"/>
      <c r="N88" s="82" t="n">
        <f aca="false">'Low pensions'!L88</f>
        <v>1130391.5365402</v>
      </c>
      <c r="O88" s="9"/>
      <c r="P88" s="82" t="n">
        <f aca="false">'Low pensions'!X88</f>
        <v>26685653.9636421</v>
      </c>
      <c r="Q88" s="67"/>
      <c r="R88" s="82" t="n">
        <f aca="false">'Low SIPA income'!G83</f>
        <v>22534514.9481748</v>
      </c>
      <c r="S88" s="67"/>
      <c r="T88" s="82" t="n">
        <f aca="false">'Low SIPA income'!J83</f>
        <v>86162671.0090657</v>
      </c>
      <c r="U88" s="9"/>
      <c r="V88" s="82" t="n">
        <f aca="false">'Low SIPA income'!F83</f>
        <v>111100.745138806</v>
      </c>
      <c r="W88" s="67"/>
      <c r="X88" s="82" t="n">
        <f aca="false">'Low SIPA income'!M83</f>
        <v>279053.040555052</v>
      </c>
      <c r="Y88" s="9"/>
      <c r="Z88" s="9" t="n">
        <f aca="false">R88+V88-N88-L88-F88</f>
        <v>-7604592.41940516</v>
      </c>
      <c r="AA88" s="9"/>
      <c r="AB88" s="9" t="n">
        <f aca="false">T88-P88-D88</f>
        <v>-79031690.5815254</v>
      </c>
      <c r="AC88" s="50"/>
      <c r="AD88" s="9"/>
      <c r="AE88" s="9"/>
      <c r="AF88" s="9"/>
      <c r="AG88" s="9" t="n">
        <f aca="false">BF88/100*$AG$57</f>
        <v>6220546014.93267</v>
      </c>
      <c r="AH88" s="40" t="n">
        <f aca="false">(AG88-AG87)/AG87</f>
        <v>0.0060310550800644</v>
      </c>
      <c r="AI88" s="40"/>
      <c r="AJ88" s="40" t="n">
        <f aca="false">AB88/AG88</f>
        <v>-0.0127049442913543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12921246</v>
      </c>
      <c r="AX88" s="7"/>
      <c r="AY88" s="40" t="n">
        <f aca="false">(AW88-AW87)/AW87</f>
        <v>0.00252087963499966</v>
      </c>
      <c r="AZ88" s="39" t="n">
        <f aca="false">workers_and_wage_low!B76</f>
        <v>6398.3355127236</v>
      </c>
      <c r="BA88" s="40" t="n">
        <f aca="false">(AZ88-AZ87)/AZ87</f>
        <v>0.00350134896576173</v>
      </c>
      <c r="BB88" s="40"/>
      <c r="BC88" s="40"/>
      <c r="BD88" s="40"/>
      <c r="BE88" s="40"/>
      <c r="BF88" s="7" t="n">
        <f aca="false">BF87*(1+AY88)*(1+BA88)*(1-BE88)</f>
        <v>113.465251783169</v>
      </c>
      <c r="BG88" s="7"/>
      <c r="BH88" s="7"/>
      <c r="BI88" s="40" t="n">
        <f aca="false">T95/AG95</f>
        <v>0.0159207752864613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140628134.267161</v>
      </c>
      <c r="E89" s="9"/>
      <c r="F89" s="67" t="n">
        <f aca="false">'Low pensions'!I89</f>
        <v>25560828.049925</v>
      </c>
      <c r="G89" s="82" t="n">
        <f aca="false">'Low pensions'!K89</f>
        <v>3648651.26191189</v>
      </c>
      <c r="H89" s="82" t="n">
        <f aca="false">'Low pensions'!V89</f>
        <v>20073802.7168763</v>
      </c>
      <c r="I89" s="82" t="n">
        <f aca="false">'Low pensions'!M89</f>
        <v>112844.884389027</v>
      </c>
      <c r="J89" s="82" t="n">
        <f aca="false">'Low pensions'!W89</f>
        <v>620839.259284831</v>
      </c>
      <c r="K89" s="9"/>
      <c r="L89" s="82" t="n">
        <f aca="false">'Low pensions'!N89</f>
        <v>4016058.22826746</v>
      </c>
      <c r="M89" s="67"/>
      <c r="N89" s="82" t="n">
        <f aca="false">'Low pensions'!L89</f>
        <v>1148367.04918544</v>
      </c>
      <c r="O89" s="9"/>
      <c r="P89" s="82" t="n">
        <f aca="false">'Low pensions'!X89</f>
        <v>27157321.9195791</v>
      </c>
      <c r="Q89" s="67"/>
      <c r="R89" s="82" t="n">
        <f aca="false">'Low SIPA income'!G84</f>
        <v>26102875.8220261</v>
      </c>
      <c r="S89" s="67"/>
      <c r="T89" s="82" t="n">
        <f aca="false">'Low SIPA income'!J84</f>
        <v>99806608.0861391</v>
      </c>
      <c r="U89" s="9"/>
      <c r="V89" s="82" t="n">
        <f aca="false">'Low SIPA income'!F84</f>
        <v>111509.366435415</v>
      </c>
      <c r="W89" s="67"/>
      <c r="X89" s="82" t="n">
        <f aca="false">'Low SIPA income'!M84</f>
        <v>280079.379443343</v>
      </c>
      <c r="Y89" s="9"/>
      <c r="Z89" s="9" t="n">
        <f aca="false">R89+V89-N89-L89-F89</f>
        <v>-4510868.13891645</v>
      </c>
      <c r="AA89" s="9"/>
      <c r="AB89" s="9" t="n">
        <f aca="false">T89-P89-D89</f>
        <v>-67978848.1006014</v>
      </c>
      <c r="AC89" s="50"/>
      <c r="AD89" s="9"/>
      <c r="AE89" s="9"/>
      <c r="AF89" s="9"/>
      <c r="AG89" s="9" t="n">
        <f aca="false">BF89/100*$AG$57</f>
        <v>6259185660.72105</v>
      </c>
      <c r="AH89" s="40" t="n">
        <f aca="false">(AG89-AG88)/AG88</f>
        <v>0.00621161642332083</v>
      </c>
      <c r="AI89" s="40" t="n">
        <f aca="false">(AG89-AG85)/AG85</f>
        <v>0.0166827291455127</v>
      </c>
      <c r="AJ89" s="40" t="n">
        <f aca="false">AB89/AG89</f>
        <v>-0.0108606537312348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12923552</v>
      </c>
      <c r="AX89" s="7"/>
      <c r="AY89" s="40" t="n">
        <f aca="false">(AW89-AW88)/AW88</f>
        <v>0.000178465760964539</v>
      </c>
      <c r="AZ89" s="39" t="n">
        <f aca="false">workers_and_wage_low!B77</f>
        <v>6436.93074693233</v>
      </c>
      <c r="BA89" s="40" t="n">
        <f aca="false">(AZ89-AZ88)/AZ88</f>
        <v>0.00603207414365411</v>
      </c>
      <c r="BB89" s="40"/>
      <c r="BC89" s="40"/>
      <c r="BD89" s="40"/>
      <c r="BE89" s="40"/>
      <c r="BF89" s="7" t="n">
        <f aca="false">BF88*(1+AY89)*(1+BA89)*(1-BE89)</f>
        <v>114.170054404621</v>
      </c>
      <c r="BG89" s="7"/>
      <c r="BH89" s="7"/>
      <c r="BI89" s="40" t="n">
        <f aca="false">T96/AG96</f>
        <v>0.0138744005891973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139296298.340531</v>
      </c>
      <c r="E90" s="6"/>
      <c r="F90" s="8" t="n">
        <f aca="false">'Low pensions'!I90</f>
        <v>25318751.1050183</v>
      </c>
      <c r="G90" s="81" t="n">
        <f aca="false">'Low pensions'!K90</f>
        <v>3653412.94536216</v>
      </c>
      <c r="H90" s="81" t="n">
        <f aca="false">'Low pensions'!V90</f>
        <v>20100000.0942959</v>
      </c>
      <c r="I90" s="81" t="n">
        <f aca="false">'Low pensions'!M90</f>
        <v>112992.152949346</v>
      </c>
      <c r="J90" s="81" t="n">
        <f aca="false">'Low pensions'!W90</f>
        <v>621649.487452455</v>
      </c>
      <c r="K90" s="6"/>
      <c r="L90" s="81" t="n">
        <f aca="false">'Low pensions'!N90</f>
        <v>4787086.31571323</v>
      </c>
      <c r="M90" s="8"/>
      <c r="N90" s="81" t="n">
        <f aca="false">'Low pensions'!L90</f>
        <v>1137628.56374311</v>
      </c>
      <c r="O90" s="6"/>
      <c r="P90" s="81" t="n">
        <f aca="false">'Low pensions'!X90</f>
        <v>31099110.3521103</v>
      </c>
      <c r="Q90" s="8"/>
      <c r="R90" s="81" t="n">
        <f aca="false">'Low SIPA income'!G85</f>
        <v>22629468.8919049</v>
      </c>
      <c r="S90" s="8"/>
      <c r="T90" s="81" t="n">
        <f aca="false">'Low SIPA income'!J85</f>
        <v>86525735.6427373</v>
      </c>
      <c r="U90" s="6"/>
      <c r="V90" s="81" t="n">
        <f aca="false">'Low SIPA income'!F85</f>
        <v>115545.689254838</v>
      </c>
      <c r="W90" s="8"/>
      <c r="X90" s="81" t="n">
        <f aca="false">'Low SIPA income'!M85</f>
        <v>290217.458661574</v>
      </c>
      <c r="Y90" s="6"/>
      <c r="Z90" s="6" t="n">
        <f aca="false">R90+V90-N90-L90-F90</f>
        <v>-8498451.40331496</v>
      </c>
      <c r="AA90" s="6"/>
      <c r="AB90" s="6" t="n">
        <f aca="false">T90-P90-D90</f>
        <v>-83869673.0499035</v>
      </c>
      <c r="AC90" s="50"/>
      <c r="AD90" s="6"/>
      <c r="AE90" s="6"/>
      <c r="AF90" s="6"/>
      <c r="AG90" s="6" t="n">
        <f aca="false">BF90/100*$AG$57</f>
        <v>6247900328.32337</v>
      </c>
      <c r="AH90" s="61" t="n">
        <f aca="false">(AG90-AG89)/AG89</f>
        <v>-0.00180300329937478</v>
      </c>
      <c r="AI90" s="61"/>
      <c r="AJ90" s="61" t="n">
        <f aca="false">AB90/AG90</f>
        <v>-0.01342365733168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0.00161974972357576</v>
      </c>
      <c r="AV90" s="5"/>
      <c r="AW90" s="65" t="n">
        <f aca="false">workers_and_wage_low!C78</f>
        <v>12923763</v>
      </c>
      <c r="AX90" s="5"/>
      <c r="AY90" s="61" t="n">
        <f aca="false">(AW90-AW89)/AW89</f>
        <v>1.6326780748822E-005</v>
      </c>
      <c r="AZ90" s="66" t="n">
        <f aca="false">workers_and_wage_low!B78</f>
        <v>6425.22003639896</v>
      </c>
      <c r="BA90" s="61" t="n">
        <f aca="false">(AZ90-AZ89)/AZ89</f>
        <v>-0.00181930037680542</v>
      </c>
      <c r="BB90" s="61"/>
      <c r="BC90" s="61"/>
      <c r="BD90" s="61"/>
      <c r="BE90" s="61"/>
      <c r="BF90" s="5" t="n">
        <f aca="false">BF89*(1+AY90)*(1+BA90)*(1-BE90)</f>
        <v>113.96420541984</v>
      </c>
      <c r="BG90" s="5"/>
      <c r="BH90" s="5"/>
      <c r="BI90" s="61" t="n">
        <f aca="false">T97/AG97</f>
        <v>0.0159859224999157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142195878.362789</v>
      </c>
      <c r="E91" s="9"/>
      <c r="F91" s="67" t="n">
        <f aca="false">'Low pensions'!I91</f>
        <v>25845784.0970449</v>
      </c>
      <c r="G91" s="82" t="n">
        <f aca="false">'Low pensions'!K91</f>
        <v>3799873.37030676</v>
      </c>
      <c r="H91" s="82" t="n">
        <f aca="false">'Low pensions'!V91</f>
        <v>20905782.1395296</v>
      </c>
      <c r="I91" s="82" t="n">
        <f aca="false">'Low pensions'!M91</f>
        <v>117521.856813611</v>
      </c>
      <c r="J91" s="82" t="n">
        <f aca="false">'Low pensions'!W91</f>
        <v>646570.581634938</v>
      </c>
      <c r="K91" s="9"/>
      <c r="L91" s="82" t="n">
        <f aca="false">'Low pensions'!N91</f>
        <v>4015385.99625835</v>
      </c>
      <c r="M91" s="67"/>
      <c r="N91" s="82" t="n">
        <f aca="false">'Low pensions'!L91</f>
        <v>1162021.87880784</v>
      </c>
      <c r="O91" s="9"/>
      <c r="P91" s="82" t="n">
        <f aca="false">'Low pensions'!X91</f>
        <v>27228958.5482446</v>
      </c>
      <c r="Q91" s="67"/>
      <c r="R91" s="82" t="n">
        <f aca="false">'Low SIPA income'!G86</f>
        <v>26008845.5406094</v>
      </c>
      <c r="S91" s="67"/>
      <c r="T91" s="82" t="n">
        <f aca="false">'Low SIPA income'!J86</f>
        <v>99447075.1553782</v>
      </c>
      <c r="U91" s="9"/>
      <c r="V91" s="82" t="n">
        <f aca="false">'Low SIPA income'!F86</f>
        <v>114369.685895969</v>
      </c>
      <c r="W91" s="67"/>
      <c r="X91" s="82" t="n">
        <f aca="false">'Low SIPA income'!M86</f>
        <v>287263.677275274</v>
      </c>
      <c r="Y91" s="9"/>
      <c r="Z91" s="9" t="n">
        <f aca="false">R91+V91-N91-L91-F91</f>
        <v>-4899976.74560574</v>
      </c>
      <c r="AA91" s="9"/>
      <c r="AB91" s="9" t="n">
        <f aca="false">T91-P91-D91</f>
        <v>-69977761.7556551</v>
      </c>
      <c r="AC91" s="50"/>
      <c r="AD91" s="9"/>
      <c r="AE91" s="9"/>
      <c r="AF91" s="9"/>
      <c r="AG91" s="9" t="n">
        <f aca="false">BF91/100*$AG$57</f>
        <v>6264973807.70764</v>
      </c>
      <c r="AH91" s="40" t="n">
        <f aca="false">(AG91-AG90)/AG90</f>
        <v>0.00273267473664327</v>
      </c>
      <c r="AI91" s="40"/>
      <c r="AJ91" s="40" t="n">
        <f aca="false">AB91/AG91</f>
        <v>-0.0111696814549429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12957556</v>
      </c>
      <c r="AX91" s="7"/>
      <c r="AY91" s="40" t="n">
        <f aca="false">(AW91-AW90)/AW90</f>
        <v>0.00261479570617319</v>
      </c>
      <c r="AZ91" s="39" t="n">
        <f aca="false">workers_and_wage_low!B79</f>
        <v>6425.97545982947</v>
      </c>
      <c r="BA91" s="40" t="n">
        <f aca="false">(AZ91-AZ90)/AZ90</f>
        <v>0.000117571604742701</v>
      </c>
      <c r="BB91" s="40"/>
      <c r="BC91" s="40"/>
      <c r="BD91" s="40"/>
      <c r="BE91" s="40"/>
      <c r="BF91" s="7" t="n">
        <f aca="false">BF90*(1+AY91)*(1+BA91)*(1-BE91)</f>
        <v>114.275632524872</v>
      </c>
      <c r="BG91" s="7"/>
      <c r="BH91" s="7"/>
      <c r="BI91" s="40" t="n">
        <f aca="false">T98/AG98</f>
        <v>0.0139454687552002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140034174.000572</v>
      </c>
      <c r="E92" s="9"/>
      <c r="F92" s="67" t="n">
        <f aca="false">'Low pensions'!I92</f>
        <v>25452868.740631</v>
      </c>
      <c r="G92" s="82" t="n">
        <f aca="false">'Low pensions'!K92</f>
        <v>3810617.26090651</v>
      </c>
      <c r="H92" s="82" t="n">
        <f aca="false">'Low pensions'!V92</f>
        <v>20964891.8556492</v>
      </c>
      <c r="I92" s="82" t="n">
        <f aca="false">'Low pensions'!M92</f>
        <v>117854.142089893</v>
      </c>
      <c r="J92" s="82" t="n">
        <f aca="false">'Low pensions'!W92</f>
        <v>648398.71718503</v>
      </c>
      <c r="K92" s="9"/>
      <c r="L92" s="82" t="n">
        <f aca="false">'Low pensions'!N92</f>
        <v>3932591.38183878</v>
      </c>
      <c r="M92" s="67"/>
      <c r="N92" s="82" t="n">
        <f aca="false">'Low pensions'!L92</f>
        <v>1145105.03126643</v>
      </c>
      <c r="O92" s="9"/>
      <c r="P92" s="82" t="n">
        <f aca="false">'Low pensions'!X92</f>
        <v>26706265.3965365</v>
      </c>
      <c r="Q92" s="67"/>
      <c r="R92" s="82" t="n">
        <f aca="false">'Low SIPA income'!G87</f>
        <v>22662754.6373706</v>
      </c>
      <c r="S92" s="67"/>
      <c r="T92" s="82" t="n">
        <f aca="false">'Low SIPA income'!J87</f>
        <v>86653006.5754576</v>
      </c>
      <c r="U92" s="9"/>
      <c r="V92" s="82" t="n">
        <f aca="false">'Low SIPA income'!F87</f>
        <v>111654.427596469</v>
      </c>
      <c r="W92" s="67"/>
      <c r="X92" s="82" t="n">
        <f aca="false">'Low SIPA income'!M87</f>
        <v>280443.731257619</v>
      </c>
      <c r="Y92" s="9"/>
      <c r="Z92" s="9" t="n">
        <f aca="false">R92+V92-N92-L92-F92</f>
        <v>-7756156.08876919</v>
      </c>
      <c r="AA92" s="9"/>
      <c r="AB92" s="9" t="n">
        <f aca="false">T92-P92-D92</f>
        <v>-80087432.8216506</v>
      </c>
      <c r="AC92" s="50"/>
      <c r="AD92" s="9"/>
      <c r="AE92" s="9"/>
      <c r="AF92" s="9"/>
      <c r="AG92" s="9" t="n">
        <f aca="false">BF92/100*$AG$57</f>
        <v>6270880290.75311</v>
      </c>
      <c r="AH92" s="40" t="n">
        <f aca="false">(AG92-AG91)/AG91</f>
        <v>0.000942778569672674</v>
      </c>
      <c r="AI92" s="40"/>
      <c r="AJ92" s="40" t="n">
        <f aca="false">AB92/AG92</f>
        <v>-0.0127713222240497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12985236</v>
      </c>
      <c r="AX92" s="7"/>
      <c r="AY92" s="40" t="n">
        <f aca="false">(AW92-AW91)/AW91</f>
        <v>0.00213620531526161</v>
      </c>
      <c r="AZ92" s="39" t="n">
        <f aca="false">workers_and_wage_low!B80</f>
        <v>6418.32287633874</v>
      </c>
      <c r="BA92" s="40" t="n">
        <f aca="false">(AZ92-AZ91)/AZ91</f>
        <v>-0.00119088277547417</v>
      </c>
      <c r="BB92" s="40"/>
      <c r="BC92" s="40"/>
      <c r="BD92" s="40"/>
      <c r="BE92" s="40"/>
      <c r="BF92" s="7" t="n">
        <f aca="false">BF91*(1+AY92)*(1+BA92)*(1-BE92)</f>
        <v>114.383369142252</v>
      </c>
      <c r="BG92" s="7"/>
      <c r="BH92" s="7"/>
      <c r="BI92" s="40" t="n">
        <f aca="false">T99/AG99</f>
        <v>0.0160273468325488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141741300.995798</v>
      </c>
      <c r="E93" s="9"/>
      <c r="F93" s="67" t="n">
        <f aca="false">'Low pensions'!I93</f>
        <v>25763159.2796598</v>
      </c>
      <c r="G93" s="82" t="n">
        <f aca="false">'Low pensions'!K93</f>
        <v>3960576.3975784</v>
      </c>
      <c r="H93" s="82" t="n">
        <f aca="false">'Low pensions'!V93</f>
        <v>21789922.7805196</v>
      </c>
      <c r="I93" s="82" t="n">
        <f aca="false">'Low pensions'!M93</f>
        <v>122492.053533352</v>
      </c>
      <c r="J93" s="82" t="n">
        <f aca="false">'Low pensions'!W93</f>
        <v>673915.137541842</v>
      </c>
      <c r="K93" s="9"/>
      <c r="L93" s="82" t="n">
        <f aca="false">'Low pensions'!N93</f>
        <v>3993757.33506739</v>
      </c>
      <c r="M93" s="67"/>
      <c r="N93" s="82" t="n">
        <f aca="false">'Low pensions'!L93</f>
        <v>1159708.68538043</v>
      </c>
      <c r="O93" s="9"/>
      <c r="P93" s="82" t="n">
        <f aca="false">'Low pensions'!X93</f>
        <v>27104000.8147712</v>
      </c>
      <c r="Q93" s="67"/>
      <c r="R93" s="82" t="n">
        <f aca="false">'Low SIPA income'!G88</f>
        <v>26301371.8828917</v>
      </c>
      <c r="S93" s="67"/>
      <c r="T93" s="82" t="n">
        <f aca="false">'Low SIPA income'!J88</f>
        <v>100565574.97885</v>
      </c>
      <c r="U93" s="9"/>
      <c r="V93" s="82" t="n">
        <f aca="false">'Low SIPA income'!F88</f>
        <v>112284.470588805</v>
      </c>
      <c r="W93" s="67"/>
      <c r="X93" s="82" t="n">
        <f aca="false">'Low SIPA income'!M88</f>
        <v>282026.217607931</v>
      </c>
      <c r="Y93" s="9"/>
      <c r="Z93" s="9" t="n">
        <f aca="false">R93+V93-N93-L93-F93</f>
        <v>-4502968.94662713</v>
      </c>
      <c r="AA93" s="9"/>
      <c r="AB93" s="9" t="n">
        <f aca="false">T93-P93-D93</f>
        <v>-68279726.8317194</v>
      </c>
      <c r="AC93" s="50"/>
      <c r="AD93" s="9"/>
      <c r="AE93" s="9"/>
      <c r="AF93" s="9"/>
      <c r="AG93" s="9" t="n">
        <f aca="false">BF93/100*$AG$57</f>
        <v>6299767407.37926</v>
      </c>
      <c r="AH93" s="40" t="n">
        <f aca="false">(AG93-AG92)/AG92</f>
        <v>0.00460654888736187</v>
      </c>
      <c r="AI93" s="40" t="n">
        <f aca="false">(AG93-AG89)/AG89</f>
        <v>0.00648355055400862</v>
      </c>
      <c r="AJ93" s="40" t="n">
        <f aca="false">AB93/AG93</f>
        <v>-0.0108384520278859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12950404</v>
      </c>
      <c r="AX93" s="7"/>
      <c r="AY93" s="40" t="n">
        <f aca="false">(AW93-AW92)/AW92</f>
        <v>-0.0026824310316732</v>
      </c>
      <c r="AZ93" s="39" t="n">
        <f aca="false">workers_and_wage_low!B81</f>
        <v>6465.23173267014</v>
      </c>
      <c r="BA93" s="40" t="n">
        <f aca="false">(AZ93-AZ92)/AZ92</f>
        <v>0.0073085846934144</v>
      </c>
      <c r="BB93" s="40"/>
      <c r="BC93" s="40"/>
      <c r="BD93" s="40"/>
      <c r="BE93" s="40"/>
      <c r="BF93" s="7" t="n">
        <f aca="false">BF92*(1+AY93)*(1+BA93)*(1-BE93)</f>
        <v>114.910281724107</v>
      </c>
      <c r="BG93" s="7"/>
      <c r="BH93" s="7"/>
      <c r="BI93" s="40" t="n">
        <f aca="false">T100/AG100</f>
        <v>0.0139872770498348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139782594.564752</v>
      </c>
      <c r="E94" s="6"/>
      <c r="F94" s="8" t="n">
        <f aca="false">'Low pensions'!I94</f>
        <v>25407141.2001685</v>
      </c>
      <c r="G94" s="81" t="n">
        <f aca="false">'Low pensions'!K94</f>
        <v>4025626.95138351</v>
      </c>
      <c r="H94" s="81" t="n">
        <f aca="false">'Low pensions'!V94</f>
        <v>22147811.734539</v>
      </c>
      <c r="I94" s="81" t="n">
        <f aca="false">'Low pensions'!M94</f>
        <v>124503.926331449</v>
      </c>
      <c r="J94" s="81" t="n">
        <f aca="false">'Low pensions'!W94</f>
        <v>684983.868078527</v>
      </c>
      <c r="K94" s="6"/>
      <c r="L94" s="81" t="n">
        <f aca="false">'Low pensions'!N94</f>
        <v>4740532.62847891</v>
      </c>
      <c r="M94" s="8"/>
      <c r="N94" s="81" t="n">
        <f aca="false">'Low pensions'!L94</f>
        <v>1144474.66898065</v>
      </c>
      <c r="O94" s="6"/>
      <c r="P94" s="81" t="n">
        <f aca="false">'Low pensions'!X94</f>
        <v>30895208.2988339</v>
      </c>
      <c r="Q94" s="8"/>
      <c r="R94" s="81" t="n">
        <f aca="false">'Low SIPA income'!G89</f>
        <v>23024200.2206052</v>
      </c>
      <c r="S94" s="8"/>
      <c r="T94" s="81" t="n">
        <f aca="false">'Low SIPA income'!J89</f>
        <v>88035025.0900583</v>
      </c>
      <c r="U94" s="6"/>
      <c r="V94" s="81" t="n">
        <f aca="false">'Low SIPA income'!F89</f>
        <v>114439.425800046</v>
      </c>
      <c r="W94" s="8"/>
      <c r="X94" s="81" t="n">
        <f aca="false">'Low SIPA income'!M89</f>
        <v>287438.843807741</v>
      </c>
      <c r="Y94" s="6"/>
      <c r="Z94" s="6" t="n">
        <f aca="false">R94+V94-N94-L94-F94</f>
        <v>-8153508.8512228</v>
      </c>
      <c r="AA94" s="6"/>
      <c r="AB94" s="6" t="n">
        <f aca="false">T94-P94-D94</f>
        <v>-82642777.7735279</v>
      </c>
      <c r="AC94" s="50"/>
      <c r="AD94" s="6"/>
      <c r="AE94" s="6"/>
      <c r="AF94" s="6"/>
      <c r="AG94" s="6" t="n">
        <f aca="false">BF94/100*$AG$57</f>
        <v>6328000256.26117</v>
      </c>
      <c r="AH94" s="61" t="n">
        <f aca="false">(AG94-AG93)/AG93</f>
        <v>0.00448157004159334</v>
      </c>
      <c r="AI94" s="61"/>
      <c r="AJ94" s="61" t="n">
        <f aca="false">AB94/AG94</f>
        <v>-0.0130598568942468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0.0034963854015101</v>
      </c>
      <c r="AV94" s="5"/>
      <c r="AW94" s="65" t="n">
        <f aca="false">workers_and_wage_low!C82</f>
        <v>12948397</v>
      </c>
      <c r="AX94" s="5"/>
      <c r="AY94" s="61" t="n">
        <f aca="false">(AW94-AW93)/AW93</f>
        <v>-0.000154975860212546</v>
      </c>
      <c r="AZ94" s="66" t="n">
        <f aca="false">workers_and_wage_low!B82</f>
        <v>6495.21272269419</v>
      </c>
      <c r="BA94" s="61" t="n">
        <f aca="false">(AZ94-AZ93)/AZ93</f>
        <v>0.00463726456587103</v>
      </c>
      <c r="BB94" s="61"/>
      <c r="BC94" s="61"/>
      <c r="BD94" s="61"/>
      <c r="BE94" s="61"/>
      <c r="BF94" s="5" t="n">
        <f aca="false">BF93*(1+AY94)*(1+BA94)*(1-BE94)</f>
        <v>115.425260200153</v>
      </c>
      <c r="BG94" s="5"/>
      <c r="BH94" s="5"/>
      <c r="BI94" s="61" t="n">
        <f aca="false">T101/AG101</f>
        <v>0.0159961394877937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141589531.928566</v>
      </c>
      <c r="E95" s="9"/>
      <c r="F95" s="67" t="n">
        <f aca="false">'Low pensions'!I95</f>
        <v>25735573.4551657</v>
      </c>
      <c r="G95" s="82" t="n">
        <f aca="false">'Low pensions'!K95</f>
        <v>4191417.59879358</v>
      </c>
      <c r="H95" s="82" t="n">
        <f aca="false">'Low pensions'!V95</f>
        <v>23059942.96044</v>
      </c>
      <c r="I95" s="82" t="n">
        <f aca="false">'Low pensions'!M95</f>
        <v>129631.472127637</v>
      </c>
      <c r="J95" s="82" t="n">
        <f aca="false">'Low pensions'!W95</f>
        <v>713194.112178562</v>
      </c>
      <c r="K95" s="9"/>
      <c r="L95" s="82" t="n">
        <f aca="false">'Low pensions'!N95</f>
        <v>4041885.34844838</v>
      </c>
      <c r="M95" s="67"/>
      <c r="N95" s="82" t="n">
        <f aca="false">'Low pensions'!L95</f>
        <v>1159941.04700237</v>
      </c>
      <c r="O95" s="9"/>
      <c r="P95" s="82" t="n">
        <f aca="false">'Low pensions'!X95</f>
        <v>27355015.6900822</v>
      </c>
      <c r="Q95" s="67"/>
      <c r="R95" s="82" t="n">
        <f aca="false">'Low SIPA income'!G90</f>
        <v>26397984.8595581</v>
      </c>
      <c r="S95" s="67"/>
      <c r="T95" s="82" t="n">
        <f aca="false">'Low SIPA income'!J90</f>
        <v>100934983.068745</v>
      </c>
      <c r="U95" s="9"/>
      <c r="V95" s="82" t="n">
        <f aca="false">'Low SIPA income'!F90</f>
        <v>116364.392021009</v>
      </c>
      <c r="W95" s="67"/>
      <c r="X95" s="82" t="n">
        <f aca="false">'Low SIPA income'!M90</f>
        <v>292273.80397164</v>
      </c>
      <c r="Y95" s="9"/>
      <c r="Z95" s="9" t="n">
        <f aca="false">R95+V95-N95-L95-F95</f>
        <v>-4423050.59903736</v>
      </c>
      <c r="AA95" s="9"/>
      <c r="AB95" s="9" t="n">
        <f aca="false">T95-P95-D95</f>
        <v>-68009564.5499031</v>
      </c>
      <c r="AC95" s="50"/>
      <c r="AD95" s="9"/>
      <c r="AE95" s="9"/>
      <c r="AF95" s="9"/>
      <c r="AG95" s="9" t="n">
        <f aca="false">BF95/100*$AG$57</f>
        <v>6339828384.77582</v>
      </c>
      <c r="AH95" s="40" t="n">
        <f aca="false">(AG95-AG94)/AG94</f>
        <v>0.00186917320411678</v>
      </c>
      <c r="AI95" s="40"/>
      <c r="AJ95" s="40" t="n">
        <f aca="false">AB95/AG95</f>
        <v>-0.0107273510294408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13013051</v>
      </c>
      <c r="AX95" s="7"/>
      <c r="AY95" s="40" t="n">
        <f aca="false">(AW95-AW94)/AW94</f>
        <v>0.00499320495038884</v>
      </c>
      <c r="AZ95" s="39" t="n">
        <f aca="false">workers_and_wage_low!B83</f>
        <v>6475.0222869335</v>
      </c>
      <c r="BA95" s="40" t="n">
        <f aca="false">(AZ95-AZ94)/AZ94</f>
        <v>-0.00310851031716795</v>
      </c>
      <c r="BB95" s="40"/>
      <c r="BC95" s="40"/>
      <c r="BD95" s="40"/>
      <c r="BE95" s="40"/>
      <c r="BF95" s="7" t="n">
        <f aca="false">BF94*(1+AY95)*(1+BA95)*(1-BE95)</f>
        <v>115.641010003598</v>
      </c>
      <c r="BG95" s="7"/>
      <c r="BH95" s="7"/>
      <c r="BI95" s="40" t="n">
        <f aca="false">T102/AG102</f>
        <v>0.0139357583662951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139723858.962512</v>
      </c>
      <c r="E96" s="9"/>
      <c r="F96" s="67" t="n">
        <f aca="false">'Low pensions'!I96</f>
        <v>25396465.3091948</v>
      </c>
      <c r="G96" s="82" t="n">
        <f aca="false">'Low pensions'!K96</f>
        <v>4210648.03218126</v>
      </c>
      <c r="H96" s="82" t="n">
        <f aca="false">'Low pensions'!V96</f>
        <v>23165743.1310439</v>
      </c>
      <c r="I96" s="82" t="n">
        <f aca="false">'Low pensions'!M96</f>
        <v>130226.227799421</v>
      </c>
      <c r="J96" s="82" t="n">
        <f aca="false">'Low pensions'!W96</f>
        <v>716466.282403423</v>
      </c>
      <c r="K96" s="9"/>
      <c r="L96" s="82" t="n">
        <f aca="false">'Low pensions'!N96</f>
        <v>3966327.75843884</v>
      </c>
      <c r="M96" s="67"/>
      <c r="N96" s="82" t="n">
        <f aca="false">'Low pensions'!L96</f>
        <v>1145239.60128317</v>
      </c>
      <c r="O96" s="9"/>
      <c r="P96" s="82" t="n">
        <f aca="false">'Low pensions'!X96</f>
        <v>26882063.9796177</v>
      </c>
      <c r="Q96" s="67"/>
      <c r="R96" s="82" t="n">
        <f aca="false">'Low SIPA income'!G91</f>
        <v>23026971.3999013</v>
      </c>
      <c r="S96" s="67"/>
      <c r="T96" s="82" t="n">
        <f aca="false">'Low SIPA income'!J91</f>
        <v>88045620.9342798</v>
      </c>
      <c r="U96" s="9"/>
      <c r="V96" s="82" t="n">
        <f aca="false">'Low SIPA income'!F91</f>
        <v>114474.119080953</v>
      </c>
      <c r="W96" s="67"/>
      <c r="X96" s="82" t="n">
        <f aca="false">'Low SIPA income'!M91</f>
        <v>287525.98332703</v>
      </c>
      <c r="Y96" s="9"/>
      <c r="Z96" s="9" t="n">
        <f aca="false">R96+V96-N96-L96-F96</f>
        <v>-7366587.14993458</v>
      </c>
      <c r="AA96" s="9"/>
      <c r="AB96" s="9" t="n">
        <f aca="false">T96-P96-D96</f>
        <v>-78560302.0078503</v>
      </c>
      <c r="AC96" s="50"/>
      <c r="AD96" s="9"/>
      <c r="AE96" s="9"/>
      <c r="AF96" s="9"/>
      <c r="AG96" s="9" t="n">
        <f aca="false">BF96/100*$AG$57</f>
        <v>6345904485.62028</v>
      </c>
      <c r="AH96" s="40" t="n">
        <f aca="false">(AG96-AG95)/AG95</f>
        <v>0.000958401470147937</v>
      </c>
      <c r="AI96" s="40"/>
      <c r="AJ96" s="40" t="n">
        <f aca="false">AB96/AG96</f>
        <v>-0.0123796855414176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13085671</v>
      </c>
      <c r="AX96" s="7"/>
      <c r="AY96" s="40" t="n">
        <f aca="false">(AW96-AW95)/AW95</f>
        <v>0.0055805514018196</v>
      </c>
      <c r="AZ96" s="39" t="n">
        <f aca="false">workers_and_wage_low!B84</f>
        <v>6445.25985389976</v>
      </c>
      <c r="BA96" s="40" t="n">
        <f aca="false">(AZ96-AZ95)/AZ95</f>
        <v>-0.00459649893310715</v>
      </c>
      <c r="BB96" s="40"/>
      <c r="BC96" s="40"/>
      <c r="BD96" s="40"/>
      <c r="BE96" s="40"/>
      <c r="BF96" s="7" t="n">
        <f aca="false">BF95*(1+AY96)*(1+BA96)*(1-BE96)</f>
        <v>115.751840517594</v>
      </c>
      <c r="BG96" s="7"/>
      <c r="BH96" s="7"/>
      <c r="BI96" s="40" t="n">
        <f aca="false">T103/AG103</f>
        <v>0.0160107491056749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141445535.980895</v>
      </c>
      <c r="E97" s="9"/>
      <c r="F97" s="67" t="n">
        <f aca="false">'Low pensions'!I97</f>
        <v>25709400.4871642</v>
      </c>
      <c r="G97" s="82" t="n">
        <f aca="false">'Low pensions'!K97</f>
        <v>4334622.99852181</v>
      </c>
      <c r="H97" s="82" t="n">
        <f aca="false">'Low pensions'!V97</f>
        <v>23847816.8173209</v>
      </c>
      <c r="I97" s="82" t="n">
        <f aca="false">'Low pensions'!M97</f>
        <v>134060.505108921</v>
      </c>
      <c r="J97" s="82" t="n">
        <f aca="false">'Low pensions'!W97</f>
        <v>737561.344865589</v>
      </c>
      <c r="K97" s="9"/>
      <c r="L97" s="82" t="n">
        <f aca="false">'Low pensions'!N97</f>
        <v>4011617.80907753</v>
      </c>
      <c r="M97" s="67"/>
      <c r="N97" s="82" t="n">
        <f aca="false">'Low pensions'!L97</f>
        <v>1159627.45544311</v>
      </c>
      <c r="O97" s="9"/>
      <c r="P97" s="82" t="n">
        <f aca="false">'Low pensions'!X97</f>
        <v>27196231.9961664</v>
      </c>
      <c r="Q97" s="67"/>
      <c r="R97" s="82" t="n">
        <f aca="false">'Low SIPA income'!G92</f>
        <v>26708542.0226072</v>
      </c>
      <c r="S97" s="67"/>
      <c r="T97" s="82" t="n">
        <f aca="false">'Low SIPA income'!J92</f>
        <v>102122425.29818</v>
      </c>
      <c r="U97" s="9"/>
      <c r="V97" s="82" t="n">
        <f aca="false">'Low SIPA income'!F92</f>
        <v>111654.490292588</v>
      </c>
      <c r="W97" s="67"/>
      <c r="X97" s="82" t="n">
        <f aca="false">'Low SIPA income'!M92</f>
        <v>280443.888732194</v>
      </c>
      <c r="Y97" s="9"/>
      <c r="Z97" s="9" t="n">
        <f aca="false">R97+V97-N97-L97-F97</f>
        <v>-4060449.23878502</v>
      </c>
      <c r="AA97" s="9"/>
      <c r="AB97" s="9" t="n">
        <f aca="false">T97-P97-D97</f>
        <v>-66519342.6788814</v>
      </c>
      <c r="AC97" s="50"/>
      <c r="AD97" s="9"/>
      <c r="AE97" s="9"/>
      <c r="AF97" s="9"/>
      <c r="AG97" s="9" t="n">
        <f aca="false">BF97/100*$AG$57</f>
        <v>6388272262.59347</v>
      </c>
      <c r="AH97" s="40" t="n">
        <f aca="false">(AG97-AG96)/AG96</f>
        <v>0.00667639689018234</v>
      </c>
      <c r="AI97" s="40" t="n">
        <f aca="false">(AG97-AG93)/AG93</f>
        <v>0.0140489083947033</v>
      </c>
      <c r="AJ97" s="40" t="n">
        <f aca="false">AB97/AG97</f>
        <v>-0.0104127281907481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13116306</v>
      </c>
      <c r="AX97" s="7"/>
      <c r="AY97" s="40" t="n">
        <f aca="false">(AW97-AW96)/AW96</f>
        <v>0.00234111036415328</v>
      </c>
      <c r="AZ97" s="39" t="n">
        <f aca="false">workers_and_wage_low!B85</f>
        <v>6473.13663946951</v>
      </c>
      <c r="BA97" s="40" t="n">
        <f aca="false">(AZ97-AZ96)/AZ96</f>
        <v>0.00432516084714326</v>
      </c>
      <c r="BB97" s="40"/>
      <c r="BC97" s="40"/>
      <c r="BD97" s="40"/>
      <c r="BE97" s="40"/>
      <c r="BF97" s="7" t="n">
        <f aca="false">BF96*(1+AY97)*(1+BA97)*(1-BE97)</f>
        <v>116.524645745659</v>
      </c>
      <c r="BG97" s="7"/>
      <c r="BH97" s="7"/>
      <c r="BI97" s="40" t="n">
        <f aca="false">T104/AG104</f>
        <v>0.0139305636516449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139457202.66875</v>
      </c>
      <c r="E98" s="6"/>
      <c r="F98" s="8" t="n">
        <f aca="false">'Low pensions'!I98</f>
        <v>25347997.371333</v>
      </c>
      <c r="G98" s="81" t="n">
        <f aca="false">'Low pensions'!K98</f>
        <v>4337692.16195104</v>
      </c>
      <c r="H98" s="81" t="n">
        <f aca="false">'Low pensions'!V98</f>
        <v>23864702.448959</v>
      </c>
      <c r="I98" s="81" t="n">
        <f aca="false">'Low pensions'!M98</f>
        <v>134155.427689208</v>
      </c>
      <c r="J98" s="81" t="n">
        <f aca="false">'Low pensions'!W98</f>
        <v>738083.580895639</v>
      </c>
      <c r="K98" s="6"/>
      <c r="L98" s="81" t="n">
        <f aca="false">'Low pensions'!N98</f>
        <v>4725739.06626221</v>
      </c>
      <c r="M98" s="8"/>
      <c r="N98" s="81" t="n">
        <f aca="false">'Low pensions'!L98</f>
        <v>1143046.41713997</v>
      </c>
      <c r="O98" s="6"/>
      <c r="P98" s="81" t="n">
        <f aca="false">'Low pensions'!X98</f>
        <v>30810586.6139407</v>
      </c>
      <c r="Q98" s="8"/>
      <c r="R98" s="81" t="n">
        <f aca="false">'Low SIPA income'!G93</f>
        <v>23466125.859164</v>
      </c>
      <c r="S98" s="8"/>
      <c r="T98" s="81" t="n">
        <f aca="false">'Low SIPA income'!J93</f>
        <v>89724766.071534</v>
      </c>
      <c r="U98" s="6"/>
      <c r="V98" s="81" t="n">
        <f aca="false">'Low SIPA income'!F93</f>
        <v>115382.97358361</v>
      </c>
      <c r="W98" s="8"/>
      <c r="X98" s="81" t="n">
        <f aca="false">'Low SIPA income'!M93</f>
        <v>289808.763807681</v>
      </c>
      <c r="Y98" s="6"/>
      <c r="Z98" s="6" t="n">
        <f aca="false">R98+V98-N98-L98-F98</f>
        <v>-7635274.02198759</v>
      </c>
      <c r="AA98" s="6"/>
      <c r="AB98" s="6" t="n">
        <f aca="false">T98-P98-D98</f>
        <v>-80543023.2111567</v>
      </c>
      <c r="AC98" s="50"/>
      <c r="AD98" s="6"/>
      <c r="AE98" s="6"/>
      <c r="AF98" s="6"/>
      <c r="AG98" s="6" t="n">
        <f aca="false">BF98/100*$AG$57</f>
        <v>6433972758.21767</v>
      </c>
      <c r="AH98" s="61" t="n">
        <f aca="false">(AG98-AG97)/AG97</f>
        <v>0.00715381150734666</v>
      </c>
      <c r="AI98" s="61"/>
      <c r="AJ98" s="61" t="n">
        <f aca="false">AB98/AG98</f>
        <v>-0.0125183966792966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0.00254647134269467</v>
      </c>
      <c r="AV98" s="5"/>
      <c r="AW98" s="65" t="n">
        <f aca="false">workers_and_wage_low!C86</f>
        <v>13141057</v>
      </c>
      <c r="AX98" s="5"/>
      <c r="AY98" s="61" t="n">
        <f aca="false">(AW98-AW97)/AW97</f>
        <v>0.00188704045178574</v>
      </c>
      <c r="AZ98" s="66" t="n">
        <f aca="false">workers_and_wage_low!B86</f>
        <v>6507.16495535239</v>
      </c>
      <c r="BA98" s="61" t="n">
        <f aca="false">(AZ98-AZ97)/AZ97</f>
        <v>0.00525685116476409</v>
      </c>
      <c r="BB98" s="61"/>
      <c r="BC98" s="61"/>
      <c r="BD98" s="61"/>
      <c r="BE98" s="61"/>
      <c r="BF98" s="5" t="n">
        <f aca="false">BF97*(1+AY98)*(1+BA98)*(1-BE98)</f>
        <v>117.358241097284</v>
      </c>
      <c r="BG98" s="5"/>
      <c r="BH98" s="5"/>
      <c r="BI98" s="61" t="n">
        <f aca="false">T105/AG105</f>
        <v>0.0159710388353418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141491012.627772</v>
      </c>
      <c r="E99" s="9"/>
      <c r="F99" s="67" t="n">
        <f aca="false">'Low pensions'!I99</f>
        <v>25717666.4060513</v>
      </c>
      <c r="G99" s="82" t="n">
        <f aca="false">'Low pensions'!K99</f>
        <v>4487418.88763202</v>
      </c>
      <c r="H99" s="82" t="n">
        <f aca="false">'Low pensions'!V99</f>
        <v>24688454.7171296</v>
      </c>
      <c r="I99" s="82" t="n">
        <f aca="false">'Low pensions'!M99</f>
        <v>138786.151163877</v>
      </c>
      <c r="J99" s="82" t="n">
        <f aca="false">'Low pensions'!W99</f>
        <v>763560.455168958</v>
      </c>
      <c r="K99" s="9"/>
      <c r="L99" s="82" t="n">
        <f aca="false">'Low pensions'!N99</f>
        <v>3995413.3019847</v>
      </c>
      <c r="M99" s="67"/>
      <c r="N99" s="82" t="n">
        <f aca="false">'Low pensions'!L99</f>
        <v>1159468.53336168</v>
      </c>
      <c r="O99" s="9"/>
      <c r="P99" s="82" t="n">
        <f aca="false">'Low pensions'!X99</f>
        <v>27111272.3894264</v>
      </c>
      <c r="Q99" s="67"/>
      <c r="R99" s="82" t="n">
        <f aca="false">'Low SIPA income'!G94</f>
        <v>27010880.989443</v>
      </c>
      <c r="S99" s="67"/>
      <c r="T99" s="82" t="n">
        <f aca="false">'Low SIPA income'!J94</f>
        <v>103278444.542109</v>
      </c>
      <c r="U99" s="9"/>
      <c r="V99" s="82" t="n">
        <f aca="false">'Low SIPA income'!F94</f>
        <v>114557.798321423</v>
      </c>
      <c r="W99" s="67"/>
      <c r="X99" s="82" t="n">
        <f aca="false">'Low SIPA income'!M94</f>
        <v>287736.161453697</v>
      </c>
      <c r="Y99" s="9"/>
      <c r="Z99" s="9" t="n">
        <f aca="false">R99+V99-N99-L99-F99</f>
        <v>-3747109.45363324</v>
      </c>
      <c r="AA99" s="9"/>
      <c r="AB99" s="9" t="n">
        <f aca="false">T99-P99-D99</f>
        <v>-65323840.4750889</v>
      </c>
      <c r="AC99" s="50"/>
      <c r="AD99" s="9"/>
      <c r="AE99" s="9"/>
      <c r="AF99" s="9"/>
      <c r="AG99" s="9" t="n">
        <f aca="false">BF99/100*$AG$57</f>
        <v>6443889036.72864</v>
      </c>
      <c r="AH99" s="40" t="n">
        <f aca="false">(AG99-AG98)/AG98</f>
        <v>0.00154123725474413</v>
      </c>
      <c r="AI99" s="40"/>
      <c r="AJ99" s="40" t="n">
        <f aca="false">AB99/AG99</f>
        <v>-0.0101373316801016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13104195</v>
      </c>
      <c r="AX99" s="7"/>
      <c r="AY99" s="40" t="n">
        <f aca="false">(AW99-AW98)/AW98</f>
        <v>-0.00280510159875267</v>
      </c>
      <c r="AZ99" s="39" t="n">
        <f aca="false">workers_and_wage_low!B87</f>
        <v>6535.52685724028</v>
      </c>
      <c r="BA99" s="40" t="n">
        <f aca="false">(AZ99-AZ98)/AZ98</f>
        <v>0.00435856507134679</v>
      </c>
      <c r="BB99" s="40"/>
      <c r="BC99" s="40"/>
      <c r="BD99" s="40"/>
      <c r="BE99" s="40"/>
      <c r="BF99" s="7" t="n">
        <f aca="false">BF98*(1+AY99)*(1+BA99)*(1-BE99)</f>
        <v>117.539117990614</v>
      </c>
      <c r="BG99" s="7"/>
      <c r="BH99" s="7"/>
      <c r="BI99" s="40" t="n">
        <f aca="false">T106/AG106</f>
        <v>0.0139387344547589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139643304.832052</v>
      </c>
      <c r="E100" s="9"/>
      <c r="F100" s="67" t="n">
        <f aca="false">'Low pensions'!I100</f>
        <v>25381823.6424463</v>
      </c>
      <c r="G100" s="82" t="n">
        <f aca="false">'Low pensions'!K100</f>
        <v>4517333.41213457</v>
      </c>
      <c r="H100" s="82" t="n">
        <f aca="false">'Low pensions'!V100</f>
        <v>24853035.604731</v>
      </c>
      <c r="I100" s="82" t="n">
        <f aca="false">'Low pensions'!M100</f>
        <v>139711.342643338</v>
      </c>
      <c r="J100" s="82" t="n">
        <f aca="false">'Low pensions'!W100</f>
        <v>768650.585713336</v>
      </c>
      <c r="K100" s="9"/>
      <c r="L100" s="82" t="n">
        <f aca="false">'Low pensions'!N100</f>
        <v>3908904.06502419</v>
      </c>
      <c r="M100" s="67"/>
      <c r="N100" s="82" t="n">
        <f aca="false">'Low pensions'!L100</f>
        <v>1144704.16475223</v>
      </c>
      <c r="O100" s="9"/>
      <c r="P100" s="82" t="n">
        <f aca="false">'Low pensions'!X100</f>
        <v>26581146.3476944</v>
      </c>
      <c r="Q100" s="67"/>
      <c r="R100" s="82" t="n">
        <f aca="false">'Low SIPA income'!G95</f>
        <v>23628422.3522783</v>
      </c>
      <c r="S100" s="67"/>
      <c r="T100" s="82" t="n">
        <f aca="false">'Low SIPA income'!J95</f>
        <v>90345320.7794696</v>
      </c>
      <c r="U100" s="9"/>
      <c r="V100" s="82" t="n">
        <f aca="false">'Low SIPA income'!F95</f>
        <v>113654.018864123</v>
      </c>
      <c r="W100" s="67"/>
      <c r="X100" s="82" t="n">
        <f aca="false">'Low SIPA income'!M95</f>
        <v>285466.128023806</v>
      </c>
      <c r="Y100" s="9"/>
      <c r="Z100" s="9" t="n">
        <f aca="false">R100+V100-N100-L100-F100</f>
        <v>-6693355.50108029</v>
      </c>
      <c r="AA100" s="9"/>
      <c r="AB100" s="9" t="n">
        <f aca="false">T100-P100-D100</f>
        <v>-75879130.4002767</v>
      </c>
      <c r="AC100" s="50"/>
      <c r="AD100" s="9"/>
      <c r="AE100" s="9"/>
      <c r="AF100" s="9"/>
      <c r="AG100" s="9" t="n">
        <f aca="false">BF100/100*$AG$57</f>
        <v>6459107119.81904</v>
      </c>
      <c r="AH100" s="40" t="n">
        <f aca="false">(AG100-AG99)/AG99</f>
        <v>0.00236163022107542</v>
      </c>
      <c r="AI100" s="40"/>
      <c r="AJ100" s="40" t="n">
        <f aca="false">AB100/AG100</f>
        <v>-0.011747619135693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13141383</v>
      </c>
      <c r="AX100" s="7"/>
      <c r="AY100" s="40" t="n">
        <f aca="false">(AW100-AW99)/AW99</f>
        <v>0.00283786985770587</v>
      </c>
      <c r="AZ100" s="39" t="n">
        <f aca="false">workers_and_wage_low!B88</f>
        <v>6532.42318811366</v>
      </c>
      <c r="BA100" s="40" t="n">
        <f aca="false">(AZ100-AZ99)/AZ99</f>
        <v>-0.000474891955065391</v>
      </c>
      <c r="BB100" s="40"/>
      <c r="BC100" s="40"/>
      <c r="BD100" s="40"/>
      <c r="BE100" s="40"/>
      <c r="BF100" s="7" t="n">
        <f aca="false">BF99*(1+AY100)*(1+BA100)*(1-BE100)</f>
        <v>117.816701923819</v>
      </c>
      <c r="BG100" s="7"/>
      <c r="BH100" s="7"/>
      <c r="BI100" s="40" t="n">
        <f aca="false">T107/AG107</f>
        <v>0.0159799333317886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141161966.107464</v>
      </c>
      <c r="E101" s="9"/>
      <c r="F101" s="67" t="n">
        <f aca="false">'Low pensions'!I101</f>
        <v>25657858.3059876</v>
      </c>
      <c r="G101" s="82" t="n">
        <f aca="false">'Low pensions'!K101</f>
        <v>4623383.8869056</v>
      </c>
      <c r="H101" s="82" t="n">
        <f aca="false">'Low pensions'!V101</f>
        <v>25436494.0269725</v>
      </c>
      <c r="I101" s="82" t="n">
        <f aca="false">'Low pensions'!M101</f>
        <v>142991.254234194</v>
      </c>
      <c r="J101" s="82" t="n">
        <f aca="false">'Low pensions'!W101</f>
        <v>786695.691555853</v>
      </c>
      <c r="K101" s="9"/>
      <c r="L101" s="82" t="n">
        <f aca="false">'Low pensions'!N101</f>
        <v>3940283.00935115</v>
      </c>
      <c r="M101" s="67"/>
      <c r="N101" s="82" t="n">
        <f aca="false">'Low pensions'!L101</f>
        <v>1156513.21788144</v>
      </c>
      <c r="O101" s="9"/>
      <c r="P101" s="82" t="n">
        <f aca="false">'Low pensions'!X101</f>
        <v>26808941.7650592</v>
      </c>
      <c r="Q101" s="67"/>
      <c r="R101" s="82" t="n">
        <f aca="false">'Low SIPA income'!G96</f>
        <v>26998422.2262767</v>
      </c>
      <c r="S101" s="67"/>
      <c r="T101" s="82" t="n">
        <f aca="false">'Low SIPA income'!J96</f>
        <v>103230807.381321</v>
      </c>
      <c r="U101" s="9"/>
      <c r="V101" s="82" t="n">
        <f aca="false">'Low SIPA income'!F96</f>
        <v>116619.99003212</v>
      </c>
      <c r="W101" s="67"/>
      <c r="X101" s="82" t="n">
        <f aca="false">'Low SIPA income'!M96</f>
        <v>292915.7924846</v>
      </c>
      <c r="Y101" s="9"/>
      <c r="Z101" s="9" t="n">
        <f aca="false">R101+V101-N101-L101-F101</f>
        <v>-3639612.31691141</v>
      </c>
      <c r="AA101" s="9"/>
      <c r="AB101" s="9" t="n">
        <f aca="false">T101-P101-D101</f>
        <v>-64740100.4912024</v>
      </c>
      <c r="AC101" s="50"/>
      <c r="AD101" s="9"/>
      <c r="AE101" s="9"/>
      <c r="AF101" s="9"/>
      <c r="AG101" s="9" t="n">
        <f aca="false">BF101/100*$AG$57</f>
        <v>6453482570.59737</v>
      </c>
      <c r="AH101" s="40" t="n">
        <f aca="false">(AG101-AG100)/AG100</f>
        <v>-0.000870793612387553</v>
      </c>
      <c r="AI101" s="40" t="n">
        <f aca="false">(AG101-AG97)/AG97</f>
        <v>0.010207816029656</v>
      </c>
      <c r="AJ101" s="40" t="n">
        <f aca="false">AB101/AG101</f>
        <v>-0.0100318083736933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13131446</v>
      </c>
      <c r="AX101" s="7"/>
      <c r="AY101" s="40" t="n">
        <f aca="false">(AW101-AW100)/AW100</f>
        <v>-0.000756160900264455</v>
      </c>
      <c r="AZ101" s="39" t="n">
        <f aca="false">workers_and_wage_low!B89</f>
        <v>6531.67379206288</v>
      </c>
      <c r="BA101" s="40" t="n">
        <f aca="false">(AZ101-AZ100)/AZ100</f>
        <v>-0.000114719458492403</v>
      </c>
      <c r="BB101" s="40"/>
      <c r="BC101" s="40"/>
      <c r="BD101" s="40"/>
      <c r="BE101" s="40"/>
      <c r="BF101" s="7" t="n">
        <f aca="false">BF100*(1+AY101)*(1+BA101)*(1-BE101)</f>
        <v>117.714107892351</v>
      </c>
      <c r="BG101" s="7"/>
      <c r="BH101" s="7"/>
      <c r="BI101" s="40" t="n">
        <f aca="false">T108/AG108</f>
        <v>0.0138950032068639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139195158.638245</v>
      </c>
      <c r="E102" s="6"/>
      <c r="F102" s="8" t="n">
        <f aca="false">'Low pensions'!I102</f>
        <v>25300367.7669146</v>
      </c>
      <c r="G102" s="81" t="n">
        <f aca="false">'Low pensions'!K102</f>
        <v>4658172.81923555</v>
      </c>
      <c r="H102" s="81" t="n">
        <f aca="false">'Low pensions'!V102</f>
        <v>25627892.4682575</v>
      </c>
      <c r="I102" s="81" t="n">
        <f aca="false">'Low pensions'!M102</f>
        <v>144067.200594913</v>
      </c>
      <c r="J102" s="81" t="n">
        <f aca="false">'Low pensions'!W102</f>
        <v>792615.230977032</v>
      </c>
      <c r="K102" s="6"/>
      <c r="L102" s="81" t="n">
        <f aca="false">'Low pensions'!N102</f>
        <v>4682416.9402367</v>
      </c>
      <c r="M102" s="8"/>
      <c r="N102" s="81" t="n">
        <f aca="false">'Low pensions'!L102</f>
        <v>1141127.48078832</v>
      </c>
      <c r="O102" s="6"/>
      <c r="P102" s="81" t="n">
        <f aca="false">'Low pensions'!X102</f>
        <v>30575230.4744206</v>
      </c>
      <c r="Q102" s="8"/>
      <c r="R102" s="81" t="n">
        <f aca="false">'Low SIPA income'!G97</f>
        <v>23577653.4264691</v>
      </c>
      <c r="S102" s="8"/>
      <c r="T102" s="81" t="n">
        <f aca="false">'Low SIPA income'!J97</f>
        <v>90151201.3914092</v>
      </c>
      <c r="U102" s="6"/>
      <c r="V102" s="81" t="n">
        <f aca="false">'Low SIPA income'!F97</f>
        <v>118289.399194049</v>
      </c>
      <c r="W102" s="8"/>
      <c r="X102" s="81" t="n">
        <f aca="false">'Low SIPA income'!M97</f>
        <v>297108.866995348</v>
      </c>
      <c r="Y102" s="6"/>
      <c r="Z102" s="6" t="n">
        <f aca="false">R102+V102-N102-L102-F102</f>
        <v>-7427969.36227644</v>
      </c>
      <c r="AA102" s="6"/>
      <c r="AB102" s="6" t="n">
        <f aca="false">T102-P102-D102</f>
        <v>-79619187.7212567</v>
      </c>
      <c r="AC102" s="50"/>
      <c r="AD102" s="6"/>
      <c r="AE102" s="6"/>
      <c r="AF102" s="6"/>
      <c r="AG102" s="6" t="n">
        <f aca="false">BF102/100*$AG$57</f>
        <v>6469056008.42279</v>
      </c>
      <c r="AH102" s="61" t="n">
        <f aca="false">(AG102-AG101)/AG101</f>
        <v>0.00241318352611275</v>
      </c>
      <c r="AI102" s="61"/>
      <c r="AJ102" s="61" t="n">
        <f aca="false">AB102/AG102</f>
        <v>-0.0123076980037878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0.00168886957864264</v>
      </c>
      <c r="AV102" s="5"/>
      <c r="AW102" s="65" t="n">
        <f aca="false">workers_and_wage_low!C90</f>
        <v>13154152</v>
      </c>
      <c r="AX102" s="5"/>
      <c r="AY102" s="61" t="n">
        <f aca="false">(AW102-AW101)/AW101</f>
        <v>0.00172913173461628</v>
      </c>
      <c r="AZ102" s="66" t="n">
        <f aca="false">workers_and_wage_low!B90</f>
        <v>6536.13408279156</v>
      </c>
      <c r="BA102" s="61" t="n">
        <f aca="false">(AZ102-AZ101)/AZ101</f>
        <v>0.000682871017549742</v>
      </c>
      <c r="BB102" s="61"/>
      <c r="BC102" s="61"/>
      <c r="BD102" s="61"/>
      <c r="BE102" s="61"/>
      <c r="BF102" s="5" t="n">
        <f aca="false">BF101*(1+AY102)*(1+BA102)*(1-BE102)</f>
        <v>117.998173638308</v>
      </c>
      <c r="BG102" s="5"/>
      <c r="BH102" s="5"/>
      <c r="BI102" s="61" t="n">
        <f aca="false">T109/AG109</f>
        <v>0.0160062882058983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140638472.486145</v>
      </c>
      <c r="E103" s="9"/>
      <c r="F103" s="67" t="n">
        <f aca="false">'Low pensions'!I103</f>
        <v>25562707.1436012</v>
      </c>
      <c r="G103" s="82" t="n">
        <f aca="false">'Low pensions'!K103</f>
        <v>4837020.91975096</v>
      </c>
      <c r="H103" s="82" t="n">
        <f aca="false">'Low pensions'!V103</f>
        <v>26611861.9485725</v>
      </c>
      <c r="I103" s="82" t="n">
        <f aca="false">'Low pensions'!M103</f>
        <v>149598.585146937</v>
      </c>
      <c r="J103" s="82" t="n">
        <f aca="false">'Low pensions'!W103</f>
        <v>823047.276759974</v>
      </c>
      <c r="K103" s="9"/>
      <c r="L103" s="82" t="n">
        <f aca="false">'Low pensions'!N103</f>
        <v>3979245.84290794</v>
      </c>
      <c r="M103" s="67"/>
      <c r="N103" s="82" t="n">
        <f aca="false">'Low pensions'!L103</f>
        <v>1153335.44731521</v>
      </c>
      <c r="O103" s="9"/>
      <c r="P103" s="82" t="n">
        <f aca="false">'Low pensions'!X103</f>
        <v>26993636.9375454</v>
      </c>
      <c r="Q103" s="67"/>
      <c r="R103" s="82" t="n">
        <f aca="false">'Low SIPA income'!G98</f>
        <v>27278670.865454</v>
      </c>
      <c r="S103" s="67"/>
      <c r="T103" s="82" t="n">
        <f aca="false">'Low SIPA income'!J98</f>
        <v>104302362.342841</v>
      </c>
      <c r="U103" s="9"/>
      <c r="V103" s="82" t="n">
        <f aca="false">'Low SIPA income'!F98</f>
        <v>119606.879758583</v>
      </c>
      <c r="W103" s="67"/>
      <c r="X103" s="82" t="n">
        <f aca="false">'Low SIPA income'!M98</f>
        <v>300417.998333272</v>
      </c>
      <c r="Y103" s="9"/>
      <c r="Z103" s="9" t="n">
        <f aca="false">R103+V103-N103-L103-F103</f>
        <v>-3297010.68861177</v>
      </c>
      <c r="AA103" s="9"/>
      <c r="AB103" s="9" t="n">
        <f aca="false">T103-P103-D103</f>
        <v>-63329747.0808497</v>
      </c>
      <c r="AC103" s="50"/>
      <c r="AD103" s="9"/>
      <c r="AE103" s="9"/>
      <c r="AF103" s="9"/>
      <c r="AG103" s="9" t="n">
        <f aca="false">BF103/100*$AG$57</f>
        <v>6514521066.71708</v>
      </c>
      <c r="AH103" s="40" t="n">
        <f aca="false">(AG103-AG102)/AG102</f>
        <v>0.00702808234077564</v>
      </c>
      <c r="AI103" s="40"/>
      <c r="AJ103" s="40" t="n">
        <f aca="false">AB103/AG103</f>
        <v>-0.00972132048269882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13196672</v>
      </c>
      <c r="AX103" s="7"/>
      <c r="AY103" s="40" t="n">
        <f aca="false">(AW103-AW102)/AW102</f>
        <v>0.00323243946093979</v>
      </c>
      <c r="AZ103" s="39" t="n">
        <f aca="false">workers_and_wage_low!B91</f>
        <v>6560.86297892488</v>
      </c>
      <c r="BA103" s="40" t="n">
        <f aca="false">(AZ103-AZ102)/AZ102</f>
        <v>0.00378341322562828</v>
      </c>
      <c r="BB103" s="40"/>
      <c r="BC103" s="40"/>
      <c r="BD103" s="40"/>
      <c r="BE103" s="40"/>
      <c r="BF103" s="7" t="n">
        <f aca="false">BF102*(1+AY103)*(1+BA103)*(1-BE103)</f>
        <v>118.8274745187</v>
      </c>
      <c r="BG103" s="7"/>
      <c r="BH103" s="7"/>
      <c r="BI103" s="40" t="n">
        <f aca="false">T110/AG110</f>
        <v>0.0139436352102113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138528239.643452</v>
      </c>
      <c r="E104" s="9"/>
      <c r="F104" s="67" t="n">
        <f aca="false">'Low pensions'!I104</f>
        <v>25179147.3451407</v>
      </c>
      <c r="G104" s="82" t="n">
        <f aca="false">'Low pensions'!K104</f>
        <v>4894287.98899837</v>
      </c>
      <c r="H104" s="82" t="n">
        <f aca="false">'Low pensions'!V104</f>
        <v>26926928.4670547</v>
      </c>
      <c r="I104" s="82" t="n">
        <f aca="false">'Low pensions'!M104</f>
        <v>151369.731618507</v>
      </c>
      <c r="J104" s="82" t="n">
        <f aca="false">'Low pensions'!W104</f>
        <v>832791.602073861</v>
      </c>
      <c r="K104" s="9"/>
      <c r="L104" s="82" t="n">
        <f aca="false">'Low pensions'!N104</f>
        <v>3898336.66760588</v>
      </c>
      <c r="M104" s="67"/>
      <c r="N104" s="82" t="n">
        <f aca="false">'Low pensions'!L104</f>
        <v>1136523.42976657</v>
      </c>
      <c r="O104" s="9"/>
      <c r="P104" s="82" t="n">
        <f aca="false">'Low pensions'!X104</f>
        <v>26481304.0820715</v>
      </c>
      <c r="Q104" s="67"/>
      <c r="R104" s="82" t="n">
        <f aca="false">'Low SIPA income'!G99</f>
        <v>23663112.4183948</v>
      </c>
      <c r="S104" s="67"/>
      <c r="T104" s="82" t="n">
        <f aca="false">'Low SIPA income'!J99</f>
        <v>90477961.253913</v>
      </c>
      <c r="U104" s="9"/>
      <c r="V104" s="82" t="n">
        <f aca="false">'Low SIPA income'!F99</f>
        <v>116911.102286842</v>
      </c>
      <c r="W104" s="67"/>
      <c r="X104" s="82" t="n">
        <f aca="false">'Low SIPA income'!M99</f>
        <v>293646.982538469</v>
      </c>
      <c r="Y104" s="9"/>
      <c r="Z104" s="9" t="n">
        <f aca="false">R104+V104-N104-L104-F104</f>
        <v>-6433983.92183154</v>
      </c>
      <c r="AA104" s="9"/>
      <c r="AB104" s="9" t="n">
        <f aca="false">T104-P104-D104</f>
        <v>-74531582.4716105</v>
      </c>
      <c r="AC104" s="50"/>
      <c r="AD104" s="9"/>
      <c r="AE104" s="9"/>
      <c r="AF104" s="9"/>
      <c r="AG104" s="9" t="n">
        <f aca="false">BF104/100*$AG$57</f>
        <v>6494924650.31946</v>
      </c>
      <c r="AH104" s="40" t="n">
        <f aca="false">(AG104-AG103)/AG103</f>
        <v>-0.0030081131363197</v>
      </c>
      <c r="AI104" s="40"/>
      <c r="AJ104" s="40" t="n">
        <f aca="false">AB104/AG104</f>
        <v>-0.0114753575267335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13176915</v>
      </c>
      <c r="AX104" s="7"/>
      <c r="AY104" s="40" t="n">
        <f aca="false">(AW104-AW103)/AW103</f>
        <v>-0.00149711987992124</v>
      </c>
      <c r="AZ104" s="39" t="n">
        <f aca="false">workers_and_wage_low!B92</f>
        <v>6550.93469537689</v>
      </c>
      <c r="BA104" s="40" t="n">
        <f aca="false">(AZ104-AZ103)/AZ103</f>
        <v>-0.00151325878621084</v>
      </c>
      <c r="BB104" s="40"/>
      <c r="BC104" s="40"/>
      <c r="BD104" s="40"/>
      <c r="BE104" s="40"/>
      <c r="BF104" s="7" t="n">
        <f aca="false">BF103*(1+AY104)*(1+BA104)*(1-BE104)</f>
        <v>118.470028031644</v>
      </c>
      <c r="BG104" s="7"/>
      <c r="BH104" s="7"/>
      <c r="BI104" s="40" t="n">
        <f aca="false">T111/AG111</f>
        <v>0.0160460623751507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141310461.016761</v>
      </c>
      <c r="E105" s="9"/>
      <c r="F105" s="67" t="n">
        <f aca="false">'Low pensions'!I105</f>
        <v>25684849.0135201</v>
      </c>
      <c r="G105" s="82" t="n">
        <f aca="false">'Low pensions'!K105</f>
        <v>5070781.73537147</v>
      </c>
      <c r="H105" s="82" t="n">
        <f aca="false">'Low pensions'!V105</f>
        <v>27897944.9855256</v>
      </c>
      <c r="I105" s="82" t="n">
        <f aca="false">'Low pensions'!M105</f>
        <v>156828.301093964</v>
      </c>
      <c r="J105" s="82" t="n">
        <f aca="false">'Low pensions'!W105</f>
        <v>862823.040789457</v>
      </c>
      <c r="K105" s="9"/>
      <c r="L105" s="82" t="n">
        <f aca="false">'Low pensions'!N105</f>
        <v>3958964.50572022</v>
      </c>
      <c r="M105" s="67"/>
      <c r="N105" s="82" t="n">
        <f aca="false">'Low pensions'!L105</f>
        <v>1159211.72349904</v>
      </c>
      <c r="O105" s="9"/>
      <c r="P105" s="82" t="n">
        <f aca="false">'Low pensions'!X105</f>
        <v>26920726.5202466</v>
      </c>
      <c r="Q105" s="67"/>
      <c r="R105" s="82" t="n">
        <f aca="false">'Low SIPA income'!G100</f>
        <v>27137904.2215361</v>
      </c>
      <c r="S105" s="67"/>
      <c r="T105" s="82" t="n">
        <f aca="false">'Low SIPA income'!J100</f>
        <v>103764128.879336</v>
      </c>
      <c r="U105" s="9"/>
      <c r="V105" s="82" t="n">
        <f aca="false">'Low SIPA income'!F100</f>
        <v>116869.251412924</v>
      </c>
      <c r="W105" s="67"/>
      <c r="X105" s="82" t="n">
        <f aca="false">'Low SIPA income'!M100</f>
        <v>293541.865209128</v>
      </c>
      <c r="Y105" s="9"/>
      <c r="Z105" s="9" t="n">
        <f aca="false">R105+V105-N105-L105-F105</f>
        <v>-3548251.76979041</v>
      </c>
      <c r="AA105" s="9"/>
      <c r="AB105" s="9" t="n">
        <f aca="false">T105-P105-D105</f>
        <v>-64467058.6576716</v>
      </c>
      <c r="AC105" s="50"/>
      <c r="AD105" s="9"/>
      <c r="AE105" s="9"/>
      <c r="AF105" s="9"/>
      <c r="AG105" s="9" t="n">
        <f aca="false">BF105/100*$AG$57</f>
        <v>6497018130.70042</v>
      </c>
      <c r="AH105" s="40" t="n">
        <f aca="false">(AG105-AG104)/AG104</f>
        <v>0.000322325584001872</v>
      </c>
      <c r="AI105" s="40" t="n">
        <f aca="false">(AG105-AG101)/AG101</f>
        <v>0.0067460568192122</v>
      </c>
      <c r="AJ105" s="40" t="n">
        <f aca="false">AB105/AG105</f>
        <v>-0.00992256099040956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13186165</v>
      </c>
      <c r="AX105" s="7"/>
      <c r="AY105" s="40" t="n">
        <f aca="false">(AW105-AW104)/AW104</f>
        <v>0.000701985252238479</v>
      </c>
      <c r="AZ105" s="39" t="n">
        <f aca="false">workers_and_wage_low!B93</f>
        <v>6548.44931438461</v>
      </c>
      <c r="BA105" s="40" t="n">
        <f aca="false">(AZ105-AZ104)/AZ104</f>
        <v>-0.000379393339707283</v>
      </c>
      <c r="BB105" s="40"/>
      <c r="BC105" s="40"/>
      <c r="BD105" s="40"/>
      <c r="BE105" s="40"/>
      <c r="BF105" s="7" t="n">
        <f aca="false">BF104*(1+AY105)*(1+BA105)*(1-BE105)</f>
        <v>118.508213952616</v>
      </c>
      <c r="BG105" s="7"/>
      <c r="BH105" s="7"/>
      <c r="BI105" s="40" t="n">
        <f aca="false">T112/AG112</f>
        <v>0.0140189502173323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139785489.285183</v>
      </c>
      <c r="E106" s="6"/>
      <c r="F106" s="8" t="n">
        <f aca="false">'Low pensions'!I106</f>
        <v>25407667.3498723</v>
      </c>
      <c r="G106" s="81" t="n">
        <f aca="false">'Low pensions'!K106</f>
        <v>5029439.64619244</v>
      </c>
      <c r="H106" s="81" t="n">
        <f aca="false">'Low pensions'!V106</f>
        <v>27670493.0087509</v>
      </c>
      <c r="I106" s="81" t="n">
        <f aca="false">'Low pensions'!M106</f>
        <v>155549.679779148</v>
      </c>
      <c r="J106" s="81" t="n">
        <f aca="false">'Low pensions'!W106</f>
        <v>855788.443569616</v>
      </c>
      <c r="K106" s="6"/>
      <c r="L106" s="81" t="n">
        <f aca="false">'Low pensions'!N106</f>
        <v>4611420.37086137</v>
      </c>
      <c r="M106" s="8"/>
      <c r="N106" s="81" t="n">
        <f aca="false">'Low pensions'!L106</f>
        <v>1145152.33271731</v>
      </c>
      <c r="O106" s="6"/>
      <c r="P106" s="81" t="n">
        <f aca="false">'Low pensions'!X106</f>
        <v>30228972.4862186</v>
      </c>
      <c r="Q106" s="8"/>
      <c r="R106" s="81" t="n">
        <f aca="false">'Low SIPA income'!G101</f>
        <v>23866608.6378316</v>
      </c>
      <c r="S106" s="8"/>
      <c r="T106" s="81" t="n">
        <f aca="false">'Low SIPA income'!J101</f>
        <v>91256046.6862932</v>
      </c>
      <c r="U106" s="6"/>
      <c r="V106" s="81" t="n">
        <f aca="false">'Low SIPA income'!F101</f>
        <v>118032.885677012</v>
      </c>
      <c r="W106" s="8"/>
      <c r="X106" s="81" t="n">
        <f aca="false">'Low SIPA income'!M101</f>
        <v>296464.57899545</v>
      </c>
      <c r="Y106" s="6"/>
      <c r="Z106" s="6" t="n">
        <f aca="false">R106+V106-N106-L106-F106</f>
        <v>-7179598.52994232</v>
      </c>
      <c r="AA106" s="6"/>
      <c r="AB106" s="6" t="n">
        <f aca="false">T106-P106-D106</f>
        <v>-78758415.0851088</v>
      </c>
      <c r="AC106" s="50"/>
      <c r="AD106" s="6"/>
      <c r="AE106" s="6"/>
      <c r="AF106" s="6"/>
      <c r="AG106" s="6" t="n">
        <f aca="false">BF106/100*$AG$57</f>
        <v>6546939177.47585</v>
      </c>
      <c r="AH106" s="61" t="n">
        <f aca="false">(AG106-AG105)/AG105</f>
        <v>0.00768368592655353</v>
      </c>
      <c r="AI106" s="61"/>
      <c r="AJ106" s="61" t="n">
        <f aca="false">AB106/AG106</f>
        <v>-0.0120298070518312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0.00300551891195085</v>
      </c>
      <c r="AV106" s="5"/>
      <c r="AW106" s="65" t="n">
        <f aca="false">workers_and_wage_low!C94</f>
        <v>13218485</v>
      </c>
      <c r="AX106" s="5"/>
      <c r="AY106" s="61" t="n">
        <f aca="false">(AW106-AW105)/AW105</f>
        <v>0.00245105381284096</v>
      </c>
      <c r="AZ106" s="66" t="n">
        <f aca="false">workers_and_wage_low!B94</f>
        <v>6582.63115902145</v>
      </c>
      <c r="BA106" s="61" t="n">
        <f aca="false">(AZ106-AZ105)/AZ105</f>
        <v>0.00521983800985606</v>
      </c>
      <c r="BB106" s="61"/>
      <c r="BC106" s="61"/>
      <c r="BD106" s="61"/>
      <c r="BE106" s="61"/>
      <c r="BF106" s="5" t="n">
        <f aca="false">BF105*(1+AY106)*(1+BA106)*(1-BE106)</f>
        <v>119.418793848345</v>
      </c>
      <c r="BG106" s="5"/>
      <c r="BH106" s="5"/>
      <c r="BI106" s="61" t="n">
        <f aca="false">T113/AG113</f>
        <v>0.0161277834219335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141917635.399698</v>
      </c>
      <c r="E107" s="9"/>
      <c r="F107" s="67" t="n">
        <f aca="false">'Low pensions'!I107</f>
        <v>25795210.1448786</v>
      </c>
      <c r="G107" s="82" t="n">
        <f aca="false">'Low pensions'!K107</f>
        <v>5125704.18488463</v>
      </c>
      <c r="H107" s="82" t="n">
        <f aca="false">'Low pensions'!V107</f>
        <v>28200112.0980046</v>
      </c>
      <c r="I107" s="82" t="n">
        <f aca="false">'Low pensions'!M107</f>
        <v>158526.933553133</v>
      </c>
      <c r="J107" s="82" t="n">
        <f aca="false">'Low pensions'!W107</f>
        <v>872168.415402206</v>
      </c>
      <c r="K107" s="9"/>
      <c r="L107" s="82" t="n">
        <f aca="false">'Low pensions'!N107</f>
        <v>3881275.18828414</v>
      </c>
      <c r="M107" s="67"/>
      <c r="N107" s="82" t="n">
        <f aca="false">'Low pensions'!L107</f>
        <v>1161614.40081127</v>
      </c>
      <c r="O107" s="9"/>
      <c r="P107" s="82" t="n">
        <f aca="false">'Low pensions'!X107</f>
        <v>26530815.1044187</v>
      </c>
      <c r="Q107" s="67"/>
      <c r="R107" s="82" t="n">
        <f aca="false">'Low SIPA income'!G102</f>
        <v>27328850.3352488</v>
      </c>
      <c r="S107" s="67"/>
      <c r="T107" s="82" t="n">
        <f aca="false">'Low SIPA income'!J102</f>
        <v>104494227.894741</v>
      </c>
      <c r="U107" s="9"/>
      <c r="V107" s="82" t="n">
        <f aca="false">'Low SIPA income'!F102</f>
        <v>116968.755680933</v>
      </c>
      <c r="W107" s="67"/>
      <c r="X107" s="82" t="n">
        <f aca="false">'Low SIPA income'!M102</f>
        <v>293791.79124249</v>
      </c>
      <c r="Y107" s="9"/>
      <c r="Z107" s="9" t="n">
        <f aca="false">R107+V107-N107-L107-F107</f>
        <v>-3392280.64304428</v>
      </c>
      <c r="AA107" s="9"/>
      <c r="AB107" s="9" t="n">
        <f aca="false">T107-P107-D107</f>
        <v>-63954222.6093752</v>
      </c>
      <c r="AC107" s="50"/>
      <c r="AD107" s="9"/>
      <c r="AE107" s="9"/>
      <c r="AF107" s="9"/>
      <c r="AG107" s="9" t="n">
        <f aca="false">BF107/100*$AG$57</f>
        <v>6539090353.20393</v>
      </c>
      <c r="AH107" s="40" t="n">
        <f aca="false">(AG107-AG106)/AG106</f>
        <v>-0.00119885400782669</v>
      </c>
      <c r="AI107" s="40"/>
      <c r="AJ107" s="40" t="n">
        <f aca="false">AB107/AG107</f>
        <v>-0.00978029345901908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13198147</v>
      </c>
      <c r="AX107" s="7"/>
      <c r="AY107" s="40" t="n">
        <f aca="false">(AW107-AW106)/AW106</f>
        <v>-0.00153860294882507</v>
      </c>
      <c r="AZ107" s="39" t="n">
        <f aca="false">workers_and_wage_low!B95</f>
        <v>6584.8710472854</v>
      </c>
      <c r="BA107" s="40" t="n">
        <f aca="false">(AZ107-AZ106)/AZ106</f>
        <v>0.000340272485247407</v>
      </c>
      <c r="BB107" s="40"/>
      <c r="BC107" s="40"/>
      <c r="BD107" s="40"/>
      <c r="BE107" s="40"/>
      <c r="BF107" s="7" t="n">
        <f aca="false">BF106*(1+AY107)*(1+BA107)*(1-BE107)</f>
        <v>119.27562814873</v>
      </c>
      <c r="BG107" s="7"/>
      <c r="BH107" s="7"/>
      <c r="BI107" s="40" t="n">
        <f aca="false">T114/AG114</f>
        <v>0.013978004043536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140202465.355596</v>
      </c>
      <c r="E108" s="9"/>
      <c r="F108" s="67" t="n">
        <f aca="false">'Low pensions'!I108</f>
        <v>25483457.6865093</v>
      </c>
      <c r="G108" s="82" t="n">
        <f aca="false">'Low pensions'!K108</f>
        <v>5142267.92787828</v>
      </c>
      <c r="H108" s="82" t="n">
        <f aca="false">'Low pensions'!V108</f>
        <v>28291240.9248614</v>
      </c>
      <c r="I108" s="82" t="n">
        <f aca="false">'Low pensions'!M108</f>
        <v>159039.214264276</v>
      </c>
      <c r="J108" s="82" t="n">
        <f aca="false">'Low pensions'!W108</f>
        <v>874986.832727665</v>
      </c>
      <c r="K108" s="9"/>
      <c r="L108" s="82" t="n">
        <f aca="false">'Low pensions'!N108</f>
        <v>3842211.83374287</v>
      </c>
      <c r="M108" s="67"/>
      <c r="N108" s="82" t="n">
        <f aca="false">'Low pensions'!L108</f>
        <v>1147867.4090447</v>
      </c>
      <c r="O108" s="9"/>
      <c r="P108" s="82" t="n">
        <f aca="false">'Low pensions'!X108</f>
        <v>26252483.2793233</v>
      </c>
      <c r="Q108" s="67"/>
      <c r="R108" s="82" t="n">
        <f aca="false">'Low SIPA income'!G103</f>
        <v>23931349.8923688</v>
      </c>
      <c r="S108" s="67"/>
      <c r="T108" s="82" t="n">
        <f aca="false">'Low SIPA income'!J103</f>
        <v>91503590.4842507</v>
      </c>
      <c r="U108" s="9"/>
      <c r="V108" s="82" t="n">
        <f aca="false">'Low SIPA income'!F103</f>
        <v>123068.804212046</v>
      </c>
      <c r="W108" s="67"/>
      <c r="X108" s="82" t="n">
        <f aca="false">'Low SIPA income'!M103</f>
        <v>309113.354459855</v>
      </c>
      <c r="Y108" s="9"/>
      <c r="Z108" s="9" t="n">
        <f aca="false">R108+V108-N108-L108-F108</f>
        <v>-6419118.23271596</v>
      </c>
      <c r="AA108" s="9"/>
      <c r="AB108" s="9" t="n">
        <f aca="false">T108-P108-D108</f>
        <v>-74951358.1506682</v>
      </c>
      <c r="AC108" s="50"/>
      <c r="AD108" s="9"/>
      <c r="AE108" s="9"/>
      <c r="AF108" s="9"/>
      <c r="AG108" s="9" t="n">
        <f aca="false">BF108/100*$AG$57</f>
        <v>6585359436.19282</v>
      </c>
      <c r="AH108" s="40" t="n">
        <f aca="false">(AG108-AG107)/AG107</f>
        <v>0.0070757674981847</v>
      </c>
      <c r="AI108" s="40"/>
      <c r="AJ108" s="40" t="n">
        <f aca="false">AB108/AG108</f>
        <v>-0.0113815136253215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13272865</v>
      </c>
      <c r="AX108" s="7"/>
      <c r="AY108" s="40" t="n">
        <f aca="false">(AW108-AW107)/AW107</f>
        <v>0.00566124926476421</v>
      </c>
      <c r="AZ108" s="39" t="n">
        <f aca="false">workers_and_wage_low!B96</f>
        <v>6594.13303303648</v>
      </c>
      <c r="BA108" s="40" t="n">
        <f aca="false">(AZ108-AZ107)/AZ107</f>
        <v>0.00140655537284984</v>
      </c>
      <c r="BB108" s="40"/>
      <c r="BC108" s="40"/>
      <c r="BD108" s="40"/>
      <c r="BE108" s="40"/>
      <c r="BF108" s="7" t="n">
        <f aca="false">BF107*(1+AY108)*(1+BA108)*(1-BE108)</f>
        <v>120.11959476171</v>
      </c>
      <c r="BG108" s="7"/>
      <c r="BH108" s="7"/>
      <c r="BI108" s="40" t="n">
        <f aca="false">T115/AG115</f>
        <v>0.0160703912289938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141359185.955429</v>
      </c>
      <c r="E109" s="9"/>
      <c r="F109" s="67" t="n">
        <f aca="false">'Low pensions'!I109</f>
        <v>25693705.347891</v>
      </c>
      <c r="G109" s="82" t="n">
        <f aca="false">'Low pensions'!K109</f>
        <v>5267840.79326845</v>
      </c>
      <c r="H109" s="82" t="n">
        <f aca="false">'Low pensions'!V109</f>
        <v>28982105.780253</v>
      </c>
      <c r="I109" s="82" t="n">
        <f aca="false">'Low pensions'!M109</f>
        <v>162922.911132014</v>
      </c>
      <c r="J109" s="82" t="n">
        <f aca="false">'Low pensions'!W109</f>
        <v>896353.787018136</v>
      </c>
      <c r="K109" s="9"/>
      <c r="L109" s="82" t="n">
        <f aca="false">'Low pensions'!N109</f>
        <v>3870024.51185406</v>
      </c>
      <c r="M109" s="67"/>
      <c r="N109" s="82" t="n">
        <f aca="false">'Low pensions'!L109</f>
        <v>1157158.33914104</v>
      </c>
      <c r="O109" s="9"/>
      <c r="P109" s="82" t="n">
        <f aca="false">'Low pensions'!X109</f>
        <v>26447919.3543807</v>
      </c>
      <c r="Q109" s="67"/>
      <c r="R109" s="82" t="n">
        <f aca="false">'Low SIPA income'!G104</f>
        <v>27525200.4698493</v>
      </c>
      <c r="S109" s="67"/>
      <c r="T109" s="82" t="n">
        <f aca="false">'Low SIPA income'!J104</f>
        <v>105244989.652386</v>
      </c>
      <c r="U109" s="9"/>
      <c r="V109" s="82" t="n">
        <f aca="false">'Low SIPA income'!F104</f>
        <v>118561.335881125</v>
      </c>
      <c r="W109" s="67"/>
      <c r="X109" s="82" t="n">
        <f aca="false">'Low SIPA income'!M104</f>
        <v>297791.89355176</v>
      </c>
      <c r="Y109" s="9"/>
      <c r="Z109" s="9" t="n">
        <f aca="false">R109+V109-N109-L109-F109</f>
        <v>-3077126.39315564</v>
      </c>
      <c r="AA109" s="9"/>
      <c r="AB109" s="9" t="n">
        <f aca="false">T109-P109-D109</f>
        <v>-62562115.6574231</v>
      </c>
      <c r="AC109" s="50"/>
      <c r="AD109" s="9"/>
      <c r="AE109" s="9"/>
      <c r="AF109" s="9"/>
      <c r="AG109" s="9" t="n">
        <f aca="false">BF109/100*$AG$57</f>
        <v>6575227704.17212</v>
      </c>
      <c r="AH109" s="40" t="n">
        <f aca="false">(AG109-AG108)/AG108</f>
        <v>-0.00153852376910815</v>
      </c>
      <c r="AI109" s="40" t="n">
        <f aca="false">(AG109-AG105)/AG105</f>
        <v>0.0120377643864248</v>
      </c>
      <c r="AJ109" s="40" t="n">
        <f aca="false">AB109/AG109</f>
        <v>-0.00951482115482117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13242615</v>
      </c>
      <c r="AX109" s="7"/>
      <c r="AY109" s="40" t="n">
        <f aca="false">(AW109-AW108)/AW108</f>
        <v>-0.00227908593962193</v>
      </c>
      <c r="AZ109" s="39" t="n">
        <f aca="false">workers_and_wage_low!B97</f>
        <v>6599.02755354095</v>
      </c>
      <c r="BA109" s="40" t="n">
        <f aca="false">(AZ109-AZ108)/AZ108</f>
        <v>0.000742253830783375</v>
      </c>
      <c r="BB109" s="40"/>
      <c r="BC109" s="40"/>
      <c r="BD109" s="40"/>
      <c r="BE109" s="40"/>
      <c r="BF109" s="7" t="n">
        <f aca="false">BF108*(1+AY109)*(1+BA109)*(1-BE109)</f>
        <v>119.934787910034</v>
      </c>
      <c r="BG109" s="7"/>
      <c r="BH109" s="7"/>
      <c r="BI109" s="40" t="n">
        <f aca="false">T116/AG116</f>
        <v>0.0139385873746996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139651983.404739</v>
      </c>
      <c r="E110" s="6"/>
      <c r="F110" s="8" t="n">
        <f aca="false">'Low pensions'!I110</f>
        <v>25383401.0757623</v>
      </c>
      <c r="G110" s="81" t="n">
        <f aca="false">'Low pensions'!K110</f>
        <v>5296924.67782749</v>
      </c>
      <c r="H110" s="81" t="n">
        <f aca="false">'Low pensions'!V110</f>
        <v>29142116.7319636</v>
      </c>
      <c r="I110" s="81" t="n">
        <f aca="false">'Low pensions'!M110</f>
        <v>163822.412716313</v>
      </c>
      <c r="J110" s="81" t="n">
        <f aca="false">'Low pensions'!W110</f>
        <v>901302.579339075</v>
      </c>
      <c r="K110" s="6"/>
      <c r="L110" s="81" t="n">
        <f aca="false">'Low pensions'!N110</f>
        <v>4614029.61527097</v>
      </c>
      <c r="M110" s="8"/>
      <c r="N110" s="81" t="n">
        <f aca="false">'Low pensions'!L110</f>
        <v>1142621.82821981</v>
      </c>
      <c r="O110" s="6"/>
      <c r="P110" s="81" t="n">
        <f aca="false">'Low pensions'!X110</f>
        <v>30228589.7787381</v>
      </c>
      <c r="Q110" s="8"/>
      <c r="R110" s="81" t="n">
        <f aca="false">'Low SIPA income'!G105</f>
        <v>24111391.0206909</v>
      </c>
      <c r="S110" s="8"/>
      <c r="T110" s="81" t="n">
        <f aca="false">'Low SIPA income'!J105</f>
        <v>92191993.3428607</v>
      </c>
      <c r="U110" s="6"/>
      <c r="V110" s="81" t="n">
        <f aca="false">'Low SIPA income'!F105</f>
        <v>119320.352635728</v>
      </c>
      <c r="W110" s="8"/>
      <c r="X110" s="81" t="n">
        <f aca="false">'Low SIPA income'!M105</f>
        <v>299698.324808721</v>
      </c>
      <c r="Y110" s="6"/>
      <c r="Z110" s="6" t="n">
        <f aca="false">R110+V110-N110-L110-F110</f>
        <v>-6909341.14592648</v>
      </c>
      <c r="AA110" s="6"/>
      <c r="AB110" s="6" t="n">
        <f aca="false">T110-P110-D110</f>
        <v>-77688579.8406159</v>
      </c>
      <c r="AC110" s="50"/>
      <c r="AD110" s="6"/>
      <c r="AE110" s="6"/>
      <c r="AF110" s="6"/>
      <c r="AG110" s="6" t="n">
        <f aca="false">BF110/100*$AG$57</f>
        <v>6611761707.25883</v>
      </c>
      <c r="AH110" s="61" t="n">
        <f aca="false">(AG110-AG109)/AG109</f>
        <v>0.00555630994551417</v>
      </c>
      <c r="AI110" s="61"/>
      <c r="AJ110" s="61" t="n">
        <f aca="false">AB110/AG110</f>
        <v>-0.0117500574401107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0.00458743186269283</v>
      </c>
      <c r="AV110" s="5"/>
      <c r="AW110" s="65" t="n">
        <f aca="false">workers_and_wage_low!C98</f>
        <v>13258941</v>
      </c>
      <c r="AX110" s="5"/>
      <c r="AY110" s="61" t="n">
        <f aca="false">(AW110-AW109)/AW109</f>
        <v>0.00123283807616547</v>
      </c>
      <c r="AZ110" s="66" t="n">
        <f aca="false">workers_and_wage_low!B98</f>
        <v>6627.52313309826</v>
      </c>
      <c r="BA110" s="61" t="n">
        <f aca="false">(AZ110-AZ109)/AZ109</f>
        <v>0.00431814829171599</v>
      </c>
      <c r="BB110" s="61"/>
      <c r="BC110" s="61"/>
      <c r="BD110" s="61"/>
      <c r="BE110" s="61"/>
      <c r="BF110" s="5" t="n">
        <f aca="false">BF109*(1+AY110)*(1+BA110)*(1-BE110)</f>
        <v>120.601182764911</v>
      </c>
      <c r="BG110" s="5"/>
      <c r="BH110" s="5"/>
      <c r="BI110" s="61" t="n">
        <f aca="false">T117/AG117</f>
        <v>0.0160375534670132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142347682.641412</v>
      </c>
      <c r="E111" s="9"/>
      <c r="F111" s="67" t="n">
        <f aca="false">'Low pensions'!I111</f>
        <v>25873376.3216261</v>
      </c>
      <c r="G111" s="82" t="n">
        <f aca="false">'Low pensions'!K111</f>
        <v>5414588.34703735</v>
      </c>
      <c r="H111" s="82" t="n">
        <f aca="false">'Low pensions'!V111</f>
        <v>29789467.5235613</v>
      </c>
      <c r="I111" s="82" t="n">
        <f aca="false">'Low pensions'!M111</f>
        <v>167461.495269196</v>
      </c>
      <c r="J111" s="82" t="n">
        <f aca="false">'Low pensions'!W111</f>
        <v>921323.737842099</v>
      </c>
      <c r="K111" s="9"/>
      <c r="L111" s="82" t="n">
        <f aca="false">'Low pensions'!N111</f>
        <v>3904926.09335753</v>
      </c>
      <c r="M111" s="67"/>
      <c r="N111" s="82" t="n">
        <f aca="false">'Low pensions'!L111</f>
        <v>1165155.87374191</v>
      </c>
      <c r="O111" s="9"/>
      <c r="P111" s="82" t="n">
        <f aca="false">'Low pensions'!X111</f>
        <v>26673023.9024372</v>
      </c>
      <c r="Q111" s="67"/>
      <c r="R111" s="82" t="n">
        <f aca="false">'Low SIPA income'!G106</f>
        <v>27876031.000763</v>
      </c>
      <c r="S111" s="67"/>
      <c r="T111" s="82" t="n">
        <f aca="false">'Low SIPA income'!J106</f>
        <v>106586420.594414</v>
      </c>
      <c r="U111" s="9"/>
      <c r="V111" s="82" t="n">
        <f aca="false">'Low SIPA income'!F106</f>
        <v>117167.22952276</v>
      </c>
      <c r="W111" s="67"/>
      <c r="X111" s="82" t="n">
        <f aca="false">'Low SIPA income'!M106</f>
        <v>294290.300311565</v>
      </c>
      <c r="Y111" s="9"/>
      <c r="Z111" s="9" t="n">
        <f aca="false">R111+V111-N111-L111-F111</f>
        <v>-2950260.05843977</v>
      </c>
      <c r="AA111" s="9"/>
      <c r="AB111" s="9" t="n">
        <f aca="false">T111-P111-D111</f>
        <v>-62434285.9494356</v>
      </c>
      <c r="AC111" s="50"/>
      <c r="AD111" s="9"/>
      <c r="AE111" s="9"/>
      <c r="AF111" s="9"/>
      <c r="AG111" s="9" t="n">
        <f aca="false">BF111/100*$AG$57</f>
        <v>6642528123.25321</v>
      </c>
      <c r="AH111" s="40" t="n">
        <f aca="false">(AG111-AG110)/AG110</f>
        <v>0.00465328566826609</v>
      </c>
      <c r="AI111" s="40"/>
      <c r="AJ111" s="40" t="n">
        <f aca="false">AB111/AG111</f>
        <v>-0.00939917525239745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13269584</v>
      </c>
      <c r="AX111" s="7"/>
      <c r="AY111" s="40" t="n">
        <f aca="false">(AW111-AW110)/AW110</f>
        <v>0.00080270362467108</v>
      </c>
      <c r="AZ111" s="39" t="n">
        <f aca="false">workers_and_wage_low!B99</f>
        <v>6653.02248624488</v>
      </c>
      <c r="BA111" s="40" t="n">
        <f aca="false">(AZ111-AZ110)/AZ110</f>
        <v>0.00384749364649928</v>
      </c>
      <c r="BB111" s="40"/>
      <c r="BC111" s="40"/>
      <c r="BD111" s="40"/>
      <c r="BE111" s="40"/>
      <c r="BF111" s="7" t="n">
        <f aca="false">BF110*(1+AY111)*(1+BA111)*(1-BE111)</f>
        <v>121.162374520247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140602864.752355</v>
      </c>
      <c r="E112" s="9"/>
      <c r="F112" s="67" t="n">
        <f aca="false">'Low pensions'!I112</f>
        <v>25556235.016488</v>
      </c>
      <c r="G112" s="82" t="n">
        <f aca="false">'Low pensions'!K112</f>
        <v>5442690.8551883</v>
      </c>
      <c r="H112" s="82" t="n">
        <f aca="false">'Low pensions'!V112</f>
        <v>29944079.2318274</v>
      </c>
      <c r="I112" s="82" t="n">
        <f aca="false">'Low pensions'!M112</f>
        <v>168330.645005825</v>
      </c>
      <c r="J112" s="82" t="n">
        <f aca="false">'Low pensions'!W112</f>
        <v>926105.543252401</v>
      </c>
      <c r="K112" s="9"/>
      <c r="L112" s="82" t="n">
        <f aca="false">'Low pensions'!N112</f>
        <v>3801819.42135089</v>
      </c>
      <c r="M112" s="67"/>
      <c r="N112" s="82" t="n">
        <f aca="false">'Low pensions'!L112</f>
        <v>1151573.30382694</v>
      </c>
      <c r="O112" s="9"/>
      <c r="P112" s="82" t="n">
        <f aca="false">'Low pensions'!X112</f>
        <v>26063275.59908</v>
      </c>
      <c r="Q112" s="67"/>
      <c r="R112" s="82" t="n">
        <f aca="false">'Low SIPA income'!G107</f>
        <v>24460812.7762455</v>
      </c>
      <c r="S112" s="67"/>
      <c r="T112" s="82" t="n">
        <f aca="false">'Low SIPA income'!J107</f>
        <v>93528037.7102015</v>
      </c>
      <c r="U112" s="9"/>
      <c r="V112" s="82" t="n">
        <f aca="false">'Low SIPA income'!F107</f>
        <v>116463.868863461</v>
      </c>
      <c r="W112" s="67"/>
      <c r="X112" s="82" t="n">
        <f aca="false">'Low SIPA income'!M107</f>
        <v>292523.661119911</v>
      </c>
      <c r="Y112" s="9"/>
      <c r="Z112" s="9" t="n">
        <f aca="false">R112+V112-N112-L112-F112</f>
        <v>-5932351.09655686</v>
      </c>
      <c r="AA112" s="9"/>
      <c r="AB112" s="9" t="n">
        <f aca="false">T112-P112-D112</f>
        <v>-73138102.6412335</v>
      </c>
      <c r="AC112" s="50"/>
      <c r="AD112" s="9"/>
      <c r="AE112" s="9"/>
      <c r="AF112" s="9"/>
      <c r="AG112" s="9" t="n">
        <f aca="false">BF112/100*$AG$57</f>
        <v>6671543607.77802</v>
      </c>
      <c r="AH112" s="40" t="n">
        <f aca="false">(AG112-AG111)/AG111</f>
        <v>0.00436813875476695</v>
      </c>
      <c r="AI112" s="40"/>
      <c r="AJ112" s="40" t="n">
        <f aca="false">AB112/AG112</f>
        <v>-0.0109626957329583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13322053</v>
      </c>
      <c r="AX112" s="7"/>
      <c r="AY112" s="40" t="n">
        <f aca="false">(AW112-AW111)/AW111</f>
        <v>0.00395408024848405</v>
      </c>
      <c r="AZ112" s="39" t="n">
        <f aca="false">workers_and_wage_low!B100</f>
        <v>6655.76637723264</v>
      </c>
      <c r="BA112" s="40" t="n">
        <f aca="false">(AZ112-AZ111)/AZ111</f>
        <v>0.000412427733926046</v>
      </c>
      <c r="BB112" s="40"/>
      <c r="BC112" s="40"/>
      <c r="BD112" s="40"/>
      <c r="BE112" s="40"/>
      <c r="BF112" s="7" t="n">
        <f aca="false">BF111*(1+AY112)*(1+BA112)*(1-BE112)</f>
        <v>121.691628584009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141463775.27558</v>
      </c>
      <c r="E113" s="9"/>
      <c r="F113" s="67" t="n">
        <f aca="false">'Low pensions'!I113</f>
        <v>25712715.6948757</v>
      </c>
      <c r="G113" s="82" t="n">
        <f aca="false">'Low pensions'!K113</f>
        <v>5628144.95479664</v>
      </c>
      <c r="H113" s="82" t="n">
        <f aca="false">'Low pensions'!V113</f>
        <v>30964392.970067</v>
      </c>
      <c r="I113" s="82" t="n">
        <f aca="false">'Low pensions'!M113</f>
        <v>174066.338808144</v>
      </c>
      <c r="J113" s="82" t="n">
        <f aca="false">'Low pensions'!W113</f>
        <v>957661.638249493</v>
      </c>
      <c r="K113" s="9"/>
      <c r="L113" s="82" t="n">
        <f aca="false">'Low pensions'!N113</f>
        <v>3872887.27986911</v>
      </c>
      <c r="M113" s="67"/>
      <c r="N113" s="82" t="n">
        <f aca="false">'Low pensions'!L113</f>
        <v>1158582.21504429</v>
      </c>
      <c r="O113" s="9"/>
      <c r="P113" s="82" t="n">
        <f aca="false">'Low pensions'!X113</f>
        <v>26470608.0163282</v>
      </c>
      <c r="Q113" s="67"/>
      <c r="R113" s="82" t="n">
        <f aca="false">'Low SIPA income'!G108</f>
        <v>28246532.7983504</v>
      </c>
      <c r="S113" s="67"/>
      <c r="T113" s="82" t="n">
        <f aca="false">'Low SIPA income'!J108</f>
        <v>108003066.32951</v>
      </c>
      <c r="U113" s="9"/>
      <c r="V113" s="82" t="n">
        <f aca="false">'Low SIPA income'!F108</f>
        <v>117936.385245458</v>
      </c>
      <c r="W113" s="67"/>
      <c r="X113" s="82" t="n">
        <f aca="false">'Low SIPA income'!M108</f>
        <v>296222.197733233</v>
      </c>
      <c r="Y113" s="9"/>
      <c r="Z113" s="9" t="n">
        <f aca="false">R113+V113-N113-L113-F113</f>
        <v>-2379716.00619326</v>
      </c>
      <c r="AA113" s="9"/>
      <c r="AB113" s="9" t="n">
        <f aca="false">T113-P113-D113</f>
        <v>-59931316.9623984</v>
      </c>
      <c r="AC113" s="50"/>
      <c r="AD113" s="9"/>
      <c r="AE113" s="9"/>
      <c r="AF113" s="9"/>
      <c r="AG113" s="9" t="n">
        <f aca="false">BF113/100*$AG$57</f>
        <v>6696708624.11432</v>
      </c>
      <c r="AH113" s="40" t="n">
        <f aca="false">(AG113-AG112)/AG112</f>
        <v>0.0037719930822241</v>
      </c>
      <c r="AI113" s="40" t="n">
        <f aca="false">(AG113-AG109)/AG109</f>
        <v>0.018475545700891</v>
      </c>
      <c r="AJ113" s="40" t="n">
        <f aca="false">AB113/AG113</f>
        <v>-0.00894936905968858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13338003</v>
      </c>
      <c r="AX113" s="7"/>
      <c r="AY113" s="40" t="n">
        <f aca="false">(AW113-AW112)/AW112</f>
        <v>0.00119726291435712</v>
      </c>
      <c r="AZ113" s="39" t="n">
        <f aca="false">workers_and_wage_low!B101</f>
        <v>6672.88268699147</v>
      </c>
      <c r="BA113" s="40" t="n">
        <f aca="false">(AZ113-AZ112)/AZ112</f>
        <v>0.00257165122522619</v>
      </c>
      <c r="BB113" s="40"/>
      <c r="BC113" s="40"/>
      <c r="BD113" s="40"/>
      <c r="BE113" s="40"/>
      <c r="BF113" s="7" t="n">
        <f aca="false">BF112*(1+AY113)*(1+BA113)*(1-BE113)</f>
        <v>122.150648565192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139883888.22793</v>
      </c>
      <c r="E114" s="6"/>
      <c r="F114" s="8" t="n">
        <f aca="false">'Low pensions'!I114</f>
        <v>25425552.5224869</v>
      </c>
      <c r="G114" s="81" t="n">
        <f aca="false">'Low pensions'!K114</f>
        <v>5664817.69047516</v>
      </c>
      <c r="H114" s="81" t="n">
        <f aca="false">'Low pensions'!V114</f>
        <v>31166155.5415638</v>
      </c>
      <c r="I114" s="81" t="n">
        <f aca="false">'Low pensions'!M114</f>
        <v>175200.547128098</v>
      </c>
      <c r="J114" s="81" t="n">
        <f aca="false">'Low pensions'!W114</f>
        <v>963901.717780327</v>
      </c>
      <c r="K114" s="6"/>
      <c r="L114" s="81" t="n">
        <f aca="false">'Low pensions'!N114</f>
        <v>4569353.66425402</v>
      </c>
      <c r="M114" s="8"/>
      <c r="N114" s="81" t="n">
        <f aca="false">'Low pensions'!L114</f>
        <v>1147443.27630193</v>
      </c>
      <c r="O114" s="6"/>
      <c r="P114" s="81" t="n">
        <f aca="false">'Low pensions'!X114</f>
        <v>30023292.2413212</v>
      </c>
      <c r="Q114" s="8"/>
      <c r="R114" s="81" t="n">
        <f aca="false">'Low SIPA income'!G109</f>
        <v>24431128.2282053</v>
      </c>
      <c r="S114" s="8"/>
      <c r="T114" s="81" t="n">
        <f aca="false">'Low SIPA income'!J109</f>
        <v>93414536.2679594</v>
      </c>
      <c r="U114" s="6"/>
      <c r="V114" s="81" t="n">
        <f aca="false">'Low SIPA income'!F109</f>
        <v>117865.700702677</v>
      </c>
      <c r="W114" s="8"/>
      <c r="X114" s="81" t="n">
        <f aca="false">'Low SIPA income'!M109</f>
        <v>296044.658540686</v>
      </c>
      <c r="Y114" s="6"/>
      <c r="Z114" s="6" t="n">
        <f aca="false">R114+V114-N114-L114-F114</f>
        <v>-6593355.53413489</v>
      </c>
      <c r="AA114" s="6"/>
      <c r="AB114" s="6" t="n">
        <f aca="false">T114-P114-D114</f>
        <v>-76492644.2012918</v>
      </c>
      <c r="AC114" s="50"/>
      <c r="AD114" s="6"/>
      <c r="AE114" s="6"/>
      <c r="AF114" s="6"/>
      <c r="AG114" s="6" t="n">
        <f aca="false">BF114/100*$AG$57</f>
        <v>6682966750.976</v>
      </c>
      <c r="AH114" s="61" t="n">
        <f aca="false">(AG114-AG113)/AG113</f>
        <v>-0.00205203390346692</v>
      </c>
      <c r="AI114" s="61"/>
      <c r="AJ114" s="61" t="n">
        <f aca="false">AB114/AG114</f>
        <v>-0.0114459112324808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0.000503290444926005</v>
      </c>
      <c r="AV114" s="5"/>
      <c r="AW114" s="65" t="n">
        <f aca="false">workers_and_wage_low!C102</f>
        <v>13363092</v>
      </c>
      <c r="AX114" s="5"/>
      <c r="AY114" s="61" t="n">
        <f aca="false">(AW114-AW113)/AW113</f>
        <v>0.00188101622109397</v>
      </c>
      <c r="AZ114" s="66" t="n">
        <f aca="false">workers_and_wage_low!B102</f>
        <v>6646.68717908351</v>
      </c>
      <c r="BA114" s="61" t="n">
        <f aca="false">(AZ114-AZ113)/AZ113</f>
        <v>-0.00392566588335567</v>
      </c>
      <c r="BB114" s="61"/>
      <c r="BC114" s="61"/>
      <c r="BD114" s="61"/>
      <c r="BE114" s="61"/>
      <c r="BF114" s="5" t="n">
        <f aca="false">BF113*(1+AY114)*(1+BA114)*(1-BE114)</f>
        <v>121.899991293006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140816431.258865</v>
      </c>
      <c r="E115" s="9"/>
      <c r="F115" s="67" t="n">
        <f aca="false">'Low pensions'!I115</f>
        <v>25595053.2570811</v>
      </c>
      <c r="G115" s="82" t="n">
        <f aca="false">'Low pensions'!K115</f>
        <v>5764917.15467942</v>
      </c>
      <c r="H115" s="82" t="n">
        <f aca="false">'Low pensions'!V115</f>
        <v>31716873.259499</v>
      </c>
      <c r="I115" s="82" t="n">
        <f aca="false">'Low pensions'!M115</f>
        <v>178296.406845756</v>
      </c>
      <c r="J115" s="82" t="n">
        <f aca="false">'Low pensions'!W115</f>
        <v>980934.224520591</v>
      </c>
      <c r="K115" s="9"/>
      <c r="L115" s="82" t="n">
        <f aca="false">'Low pensions'!N115</f>
        <v>3837552.71433086</v>
      </c>
      <c r="M115" s="67"/>
      <c r="N115" s="82" t="n">
        <f aca="false">'Low pensions'!L115</f>
        <v>1155109.91610528</v>
      </c>
      <c r="O115" s="9"/>
      <c r="P115" s="82" t="n">
        <f aca="false">'Low pensions'!X115</f>
        <v>26268153.2235081</v>
      </c>
      <c r="Q115" s="67"/>
      <c r="R115" s="82" t="n">
        <f aca="false">'Low SIPA income'!G110</f>
        <v>28181296.0216003</v>
      </c>
      <c r="S115" s="67"/>
      <c r="T115" s="82" t="n">
        <f aca="false">'Low SIPA income'!J110</f>
        <v>107753627.859423</v>
      </c>
      <c r="U115" s="9"/>
      <c r="V115" s="82" t="n">
        <f aca="false">'Low SIPA income'!F110</f>
        <v>119504.904093624</v>
      </c>
      <c r="W115" s="67"/>
      <c r="X115" s="82" t="n">
        <f aca="false">'Low SIPA income'!M110</f>
        <v>300161.864863293</v>
      </c>
      <c r="Y115" s="9"/>
      <c r="Z115" s="9" t="n">
        <f aca="false">R115+V115-N115-L115-F115</f>
        <v>-2286914.9618233</v>
      </c>
      <c r="AA115" s="9"/>
      <c r="AB115" s="9" t="n">
        <f aca="false">T115-P115-D115</f>
        <v>-59330956.6229502</v>
      </c>
      <c r="AC115" s="50"/>
      <c r="AD115" s="9"/>
      <c r="AE115" s="9"/>
      <c r="AF115" s="9"/>
      <c r="AG115" s="9" t="n">
        <f aca="false">BF115/100*$AG$57</f>
        <v>6705102963.8293</v>
      </c>
      <c r="AH115" s="40" t="n">
        <f aca="false">(AG115-AG114)/AG114</f>
        <v>0.00331233323135655</v>
      </c>
      <c r="AI115" s="40"/>
      <c r="AJ115" s="40" t="n">
        <f aca="false">AB115/AG115</f>
        <v>-0.00884862722362524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13425741</v>
      </c>
      <c r="AX115" s="7"/>
      <c r="AY115" s="40" t="n">
        <f aca="false">(AW115-AW114)/AW114</f>
        <v>0.0046882113810187</v>
      </c>
      <c r="AZ115" s="39" t="n">
        <f aca="false">workers_and_wage_low!B103</f>
        <v>6637.58482120398</v>
      </c>
      <c r="BA115" s="40" t="n">
        <f aca="false">(AZ115-AZ114)/AZ114</f>
        <v>-0.00136945784182231</v>
      </c>
      <c r="BB115" s="40"/>
      <c r="BC115" s="40"/>
      <c r="BD115" s="40"/>
      <c r="BE115" s="40"/>
      <c r="BF115" s="7" t="n">
        <f aca="false">BF114*(1+AY115)*(1+BA115)*(1-BE115)</f>
        <v>122.303764685068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139268222.78682</v>
      </c>
      <c r="E116" s="9"/>
      <c r="F116" s="67" t="n">
        <f aca="false">'Low pensions'!I116</f>
        <v>25313648.0407947</v>
      </c>
      <c r="G116" s="82" t="n">
        <f aca="false">'Low pensions'!K116</f>
        <v>5768074.45288903</v>
      </c>
      <c r="H116" s="82" t="n">
        <f aca="false">'Low pensions'!V116</f>
        <v>31734243.7826947</v>
      </c>
      <c r="I116" s="82" t="n">
        <f aca="false">'Low pensions'!M116</f>
        <v>178394.055243989</v>
      </c>
      <c r="J116" s="82" t="n">
        <f aca="false">'Low pensions'!W116</f>
        <v>981471.457196737</v>
      </c>
      <c r="K116" s="9"/>
      <c r="L116" s="82" t="n">
        <f aca="false">'Low pensions'!N116</f>
        <v>3758606.69364897</v>
      </c>
      <c r="M116" s="67"/>
      <c r="N116" s="82" t="n">
        <f aca="false">'Low pensions'!L116</f>
        <v>1142017.34658067</v>
      </c>
      <c r="O116" s="9"/>
      <c r="P116" s="82" t="n">
        <f aca="false">'Low pensions'!X116</f>
        <v>25786470.4923044</v>
      </c>
      <c r="Q116" s="67"/>
      <c r="R116" s="82" t="n">
        <f aca="false">'Low SIPA income'!G111</f>
        <v>24337217.5856821</v>
      </c>
      <c r="S116" s="67"/>
      <c r="T116" s="82" t="n">
        <f aca="false">'Low SIPA income'!J111</f>
        <v>93055460.786877</v>
      </c>
      <c r="U116" s="9"/>
      <c r="V116" s="82" t="n">
        <f aca="false">'Low SIPA income'!F111</f>
        <v>121560.069972008</v>
      </c>
      <c r="W116" s="67"/>
      <c r="X116" s="82" t="n">
        <f aca="false">'Low SIPA income'!M111</f>
        <v>305323.84902903</v>
      </c>
      <c r="Y116" s="9"/>
      <c r="Z116" s="9" t="n">
        <f aca="false">R116+V116-N116-L116-F116</f>
        <v>-5755494.42537027</v>
      </c>
      <c r="AA116" s="9"/>
      <c r="AB116" s="9" t="n">
        <f aca="false">T116-P116-D116</f>
        <v>-71999232.492247</v>
      </c>
      <c r="AC116" s="50"/>
      <c r="AD116" s="9"/>
      <c r="AE116" s="9"/>
      <c r="AF116" s="9"/>
      <c r="AG116" s="9" t="n">
        <f aca="false">BF116/100*$AG$57</f>
        <v>6676104133.46369</v>
      </c>
      <c r="AH116" s="40" t="n">
        <f aca="false">(AG116-AG115)/AG115</f>
        <v>-0.00432488964331362</v>
      </c>
      <c r="AI116" s="40"/>
      <c r="AJ116" s="40" t="n">
        <f aca="false">AB116/AG116</f>
        <v>-0.0107846179527599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13371869</v>
      </c>
      <c r="AX116" s="7"/>
      <c r="AY116" s="40" t="n">
        <f aca="false">(AW116-AW115)/AW115</f>
        <v>-0.00401259044100434</v>
      </c>
      <c r="AZ116" s="39" t="n">
        <f aca="false">workers_and_wage_low!B104</f>
        <v>6635.50355750021</v>
      </c>
      <c r="BA116" s="40" t="n">
        <f aca="false">(AZ116-AZ115)/AZ115</f>
        <v>-0.000313557379653735</v>
      </c>
      <c r="BB116" s="40"/>
      <c r="BC116" s="40"/>
      <c r="BD116" s="40"/>
      <c r="BE116" s="40"/>
      <c r="BF116" s="7" t="n">
        <f aca="false">BF115*(1+AY116)*(1+BA116)*(1-BE116)</f>
        <v>121.774814399843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141113562.20857</v>
      </c>
      <c r="E117" s="9"/>
      <c r="F117" s="67" t="n">
        <f aca="false">'Low pensions'!I117</f>
        <v>25649060.3243959</v>
      </c>
      <c r="G117" s="82" t="n">
        <f aca="false">'Low pensions'!K117</f>
        <v>5893237.12786642</v>
      </c>
      <c r="H117" s="82" t="n">
        <f aca="false">'Low pensions'!V117</f>
        <v>32422851.8914609</v>
      </c>
      <c r="I117" s="82" t="n">
        <f aca="false">'Low pensions'!M117</f>
        <v>182265.065810299</v>
      </c>
      <c r="J117" s="82" t="n">
        <f aca="false">'Low pensions'!W117</f>
        <v>1002768.61519981</v>
      </c>
      <c r="K117" s="9"/>
      <c r="L117" s="82" t="n">
        <f aca="false">'Low pensions'!N117</f>
        <v>3815203.21672592</v>
      </c>
      <c r="M117" s="67"/>
      <c r="N117" s="82" t="n">
        <f aca="false">'Low pensions'!L117</f>
        <v>1156960.51441727</v>
      </c>
      <c r="O117" s="9"/>
      <c r="P117" s="82" t="n">
        <f aca="false">'Low pensions'!X117</f>
        <v>26162363.0200889</v>
      </c>
      <c r="Q117" s="67"/>
      <c r="R117" s="82" t="n">
        <f aca="false">'Low SIPA income'!G112</f>
        <v>28144266.8643675</v>
      </c>
      <c r="S117" s="67"/>
      <c r="T117" s="82" t="n">
        <f aca="false">'Low SIPA income'!J112</f>
        <v>107612043.667364</v>
      </c>
      <c r="U117" s="9"/>
      <c r="V117" s="82" t="n">
        <f aca="false">'Low SIPA income'!F112</f>
        <v>126971.146636062</v>
      </c>
      <c r="W117" s="67"/>
      <c r="X117" s="82" t="n">
        <f aca="false">'Low SIPA income'!M112</f>
        <v>318914.913552445</v>
      </c>
      <c r="Y117" s="9"/>
      <c r="Z117" s="9" t="n">
        <f aca="false">R117+V117-N117-L117-F117</f>
        <v>-2349986.04453555</v>
      </c>
      <c r="AA117" s="9"/>
      <c r="AB117" s="9" t="n">
        <f aca="false">T117-P117-D117</f>
        <v>-59663881.5612959</v>
      </c>
      <c r="AC117" s="50"/>
      <c r="AD117" s="9"/>
      <c r="AE117" s="9"/>
      <c r="AF117" s="9"/>
      <c r="AG117" s="9" t="n">
        <f aca="false">BF117/100*$AG$57</f>
        <v>6710003735.21468</v>
      </c>
      <c r="AH117" s="40" t="n">
        <f aca="false">(AG117-AG116)/AG116</f>
        <v>0.00507775209512801</v>
      </c>
      <c r="AI117" s="40" t="n">
        <f aca="false">(AG117-AG113)/AG113</f>
        <v>0.00198532022917697</v>
      </c>
      <c r="AJ117" s="40" t="n">
        <f aca="false">AB117/AG117</f>
        <v>-0.0088917806778817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13388642</v>
      </c>
      <c r="AX117" s="7"/>
      <c r="AY117" s="40" t="n">
        <f aca="false">(AW117-AW116)/AW116</f>
        <v>0.0012543497098274</v>
      </c>
      <c r="AZ117" s="39" t="n">
        <f aca="false">workers_and_wage_low!B105</f>
        <v>6660.84197439375</v>
      </c>
      <c r="BA117" s="40" t="n">
        <f aca="false">(AZ117-AZ116)/AZ116</f>
        <v>0.00381861250980725</v>
      </c>
      <c r="BB117" s="40"/>
      <c r="BC117" s="40"/>
      <c r="BD117" s="40"/>
      <c r="BE117" s="40"/>
      <c r="BF117" s="7" t="n">
        <f aca="false">BF116*(1+AY117)*(1+BA117)*(1-BE117)</f>
        <v>122.393156718796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0.0132089324820261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P34" activeCellId="0" sqref="P34"/>
    </sheetView>
  </sheetViews>
  <sheetFormatPr defaultColWidth="11.9765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4" t="n">
        <v>34.2274371921194</v>
      </c>
      <c r="E4" s="22"/>
      <c r="F4" s="85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6" t="n">
        <v>36.0654421469069</v>
      </c>
      <c r="E5" s="25" t="n">
        <f aca="false">(D7/D6)^(1/3)-1</f>
        <v>0.0200745496556636</v>
      </c>
      <c r="F5" s="87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4" t="n">
        <v>37.9112181792913</v>
      </c>
      <c r="E6" s="22" t="n">
        <f aca="false">(D8/D7)^(1/3)-1</f>
        <v>0.0217205625419932</v>
      </c>
      <c r="F6" s="85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6" t="n">
        <v>40.2405100148553</v>
      </c>
      <c r="E7" s="25" t="n">
        <f aca="false">(D9/D8)^(1/3)-1</f>
        <v>0.0284809714113086</v>
      </c>
      <c r="F7" s="87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4" t="n">
        <v>42.9200162644462</v>
      </c>
      <c r="E8" s="22" t="n">
        <f aca="false">(D10/D9)^(1/3)-1</f>
        <v>0.0449818647633</v>
      </c>
      <c r="F8" s="85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6" t="n">
        <v>46.6926648443866</v>
      </c>
      <c r="E9" s="25" t="n">
        <f aca="false">(D9/D8)^(1/3)-1</f>
        <v>0.0284809714113086</v>
      </c>
      <c r="F9" s="87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4" t="n">
        <v>53.281313331461</v>
      </c>
      <c r="E10" s="22" t="n">
        <f aca="false">(D10/D9)^(1/3)-1</f>
        <v>0.0449818647633</v>
      </c>
      <c r="F10" s="85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6" t="n">
        <v>59.4133384581602</v>
      </c>
      <c r="E11" s="25" t="n">
        <f aca="false">(D11/D10)^(1/3)-1</f>
        <v>0.036978323830404</v>
      </c>
      <c r="F11" s="87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4" t="n">
        <v>66.4111454665113</v>
      </c>
      <c r="E12" s="22" t="n">
        <f aca="false">(D12/D11)^(1/3)-1</f>
        <v>0.0378127572782889</v>
      </c>
      <c r="F12" s="85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6" t="n">
        <v>72.7247107047078</v>
      </c>
      <c r="E13" s="25" t="n">
        <f aca="false">(D13/D12)^(1/3)-1</f>
        <v>0.0307349693063796</v>
      </c>
      <c r="F13" s="87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4" t="n">
        <v>81.8091971509488</v>
      </c>
      <c r="E14" s="22" t="n">
        <f aca="false">(D14/D13)^(1/3)-1</f>
        <v>0.0400160528698503</v>
      </c>
      <c r="F14" s="85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6" t="n">
        <v>91.396965668282</v>
      </c>
      <c r="E15" s="25" t="n">
        <f aca="false">(D15/D14)^(1/3)-1</f>
        <v>0.0376316630457982</v>
      </c>
      <c r="F15" s="87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4" t="n">
        <v>98.5254944549653</v>
      </c>
      <c r="E16" s="22" t="n">
        <f aca="false">(D16/D15)^(1/3)-1</f>
        <v>0.0253503448429659</v>
      </c>
      <c r="F16" s="85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8" t="n">
        <v>103.820887302285</v>
      </c>
      <c r="E17" s="28" t="n">
        <f aca="false">(D17/D16)^(1/3)-1</f>
        <v>0.0176037632458057</v>
      </c>
      <c r="F17" s="89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128.520681242064</v>
      </c>
      <c r="C18" s="30" t="n">
        <f aca="false">(B18/B17)^(1/3)-1</f>
        <v>0.0423869739533245</v>
      </c>
      <c r="D18" s="90" t="n">
        <v>111.768313543956</v>
      </c>
      <c r="E18" s="30" t="n">
        <f aca="false">(D18/D17)^(1/3)-1</f>
        <v>0.0248917264192727</v>
      </c>
      <c r="F18" s="31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94.9811724845441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133.607821769921</v>
      </c>
      <c r="C19" s="28" t="n">
        <f aca="false">(B19/B18)^(1/3)-1</f>
        <v>0.0130237365118275</v>
      </c>
      <c r="D19" s="88" t="n">
        <v>118.816055368767</v>
      </c>
      <c r="E19" s="28" t="n">
        <f aca="false">(D19/D18)^(1/3)-1</f>
        <v>0.020591962942998</v>
      </c>
      <c r="F19" s="89" t="n">
        <v>66308.6260356141</v>
      </c>
      <c r="G19" s="28" t="n">
        <f aca="false">(F19/F18)^(1/3)-1</f>
        <v>0.0231434428503556</v>
      </c>
      <c r="I19" s="27" t="s">
        <v>37</v>
      </c>
      <c r="J19" s="13" t="n">
        <f aca="false">B19*100/$B$16</f>
        <v>98.7407430630679</v>
      </c>
      <c r="K19" s="13" t="n">
        <f aca="false">D19*100/$D$16</f>
        <v>120.594223886972</v>
      </c>
      <c r="L19" s="13" t="n">
        <f aca="false">100*F19*100/D19/($F$16*100/$D$16)</f>
        <v>96.6804033936021</v>
      </c>
    </row>
    <row r="20" customFormat="false" ht="12.8" hidden="false" customHeight="false" outlineLevel="0" collapsed="false">
      <c r="A20" s="29" t="s">
        <v>38</v>
      </c>
      <c r="B20" s="29" t="n">
        <v>136.517112394344</v>
      </c>
      <c r="C20" s="30" t="n">
        <f aca="false">(B20/B19)^(1/3)-1</f>
        <v>0.00720622971205342</v>
      </c>
      <c r="D20" s="90" t="n">
        <v>126.539098967737</v>
      </c>
      <c r="E20" s="30" t="n">
        <f aca="false">(D20/D19)^(1/3)-1</f>
        <v>0.0212134731228568</v>
      </c>
      <c r="F20" s="31" t="n">
        <v>71683.2722576883</v>
      </c>
      <c r="G20" s="30" t="n">
        <f aca="false">(F20/F19)^(1/3)-1</f>
        <v>0.0263195404884702</v>
      </c>
      <c r="I20" s="29" t="s">
        <v>38</v>
      </c>
      <c r="J20" s="13" t="n">
        <f aca="false">B20*100/$B$16</f>
        <v>100.890808188272</v>
      </c>
      <c r="K20" s="13" t="n">
        <f aca="false">D20*100/$D$16</f>
        <v>128.432848439625</v>
      </c>
      <c r="L20" s="13" t="n">
        <f aca="false">100*F20*100/D20/($F$16*100/$D$16)</f>
        <v>98.1378725598109</v>
      </c>
    </row>
    <row r="21" customFormat="false" ht="12.8" hidden="false" customHeight="false" outlineLevel="0" collapsed="false">
      <c r="A21" s="27" t="s">
        <v>18</v>
      </c>
      <c r="B21" s="27" t="n">
        <v>138.805989631777</v>
      </c>
      <c r="C21" s="28" t="n">
        <f aca="false">(B21/B20)^(1/3)-1</f>
        <v>0.00555779683672353</v>
      </c>
      <c r="D21" s="88" t="n">
        <v>134.262142566707</v>
      </c>
      <c r="E21" s="28" t="n">
        <f aca="false">(D21/D20)^(1/3)-1</f>
        <v>0.0199438851128952</v>
      </c>
      <c r="F21" s="89" t="n">
        <v>77782.4865024208</v>
      </c>
      <c r="G21" s="28" t="n">
        <f aca="false">(F21/F20)^(1/3)-1</f>
        <v>0.0275934642512419</v>
      </c>
      <c r="I21" s="27" t="s">
        <v>39</v>
      </c>
      <c r="J21" s="13" t="n">
        <f aca="false">B21*100/$B$16</f>
        <v>102.582366633057</v>
      </c>
      <c r="K21" s="13" t="n">
        <f aca="false">D21*100/$D$16</f>
        <v>136.271472992279</v>
      </c>
      <c r="L21" s="13" t="n">
        <f aca="false">100*F21*100/D21/($F$16*100/$D$16)</f>
        <v>100.362576860316</v>
      </c>
    </row>
    <row r="22" customFormat="false" ht="12.8" hidden="false" customHeight="false" outlineLevel="0" collapsed="false">
      <c r="A22" s="29" t="s">
        <v>20</v>
      </c>
      <c r="B22" s="29" t="n">
        <v>143.943162991112</v>
      </c>
      <c r="C22" s="30" t="n">
        <f aca="false">(B22/B21)^(1/3)-1</f>
        <v>0.0121874422889168</v>
      </c>
      <c r="D22" s="90" t="n">
        <v>141.985186165677</v>
      </c>
      <c r="E22" s="30" t="n">
        <f aca="false">(D22/D21)^(1/3)-1</f>
        <v>0.0188177137883849</v>
      </c>
      <c r="F22" s="31" t="n">
        <v>84121.3916053821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106.37891318269</v>
      </c>
      <c r="K22" s="13" t="n">
        <f aca="false">D22*100/$D$16</f>
        <v>144.110097544932</v>
      </c>
      <c r="L22" s="13" t="n">
        <f aca="false">100*F22*100/D22/($F$16*100/$D$16)</f>
        <v>102.63771336498</v>
      </c>
    </row>
    <row r="23" customFormat="false" ht="12.8" hidden="false" customHeight="false" outlineLevel="0" collapsed="false">
      <c r="A23" s="27" t="s">
        <v>24</v>
      </c>
      <c r="B23" s="27" t="n">
        <v>146.312835660635</v>
      </c>
      <c r="C23" s="28" t="n">
        <f aca="false">(B23/B22)^(1/3)-1</f>
        <v>0.00545767888673865</v>
      </c>
      <c r="D23" s="88" t="n">
        <v>149.708229764646</v>
      </c>
      <c r="E23" s="28" t="n">
        <f aca="false">(D23/D22)^(1/3)-1</f>
        <v>0.017811952455923</v>
      </c>
      <c r="F23" s="89" t="n">
        <v>90707.720419633</v>
      </c>
      <c r="G23" s="28" t="n">
        <f aca="false">(F23/F22)^(1/3)-1</f>
        <v>0.0254455420993447</v>
      </c>
      <c r="I23" s="27" t="s">
        <v>41</v>
      </c>
      <c r="J23" s="13" t="n">
        <f aca="false">B23*100/$B$16</f>
        <v>108.130182210995</v>
      </c>
      <c r="K23" s="13" t="n">
        <f aca="false">D23*100/$D$16</f>
        <v>151.948722097584</v>
      </c>
      <c r="L23" s="13" t="n">
        <f aca="false">100*F23*100/D23/($F$16*100/$D$16)</f>
        <v>104.964425330109</v>
      </c>
    </row>
    <row r="24" customFormat="false" ht="12.8" hidden="false" customHeight="false" outlineLevel="0" collapsed="false">
      <c r="A24" s="29" t="s">
        <v>42</v>
      </c>
      <c r="B24" s="29" t="n">
        <v>148.121066947864</v>
      </c>
      <c r="C24" s="30" t="n">
        <f aca="false">(B24/B23)^(1/3)-1</f>
        <v>0.00410269975837951</v>
      </c>
      <c r="D24" s="90" t="n">
        <v>157.56791182729</v>
      </c>
      <c r="E24" s="30" t="n">
        <f aca="false">(D24/D23)^(1/3)-1</f>
        <v>0.0172023812262541</v>
      </c>
      <c r="F24" s="31" t="n">
        <v>96909.0960522038</v>
      </c>
      <c r="G24" s="30" t="n">
        <f aca="false">(F24/F23)^(1/3)-1</f>
        <v>0.0222883931323852</v>
      </c>
      <c r="I24" s="29" t="s">
        <v>42</v>
      </c>
      <c r="J24" s="13" t="n">
        <f aca="false">B24*100/$B$16</f>
        <v>109.466526884275</v>
      </c>
      <c r="K24" s="13" t="n">
        <f aca="false">D24*100/$D$16</f>
        <v>159.926030007708</v>
      </c>
      <c r="L24" s="13" t="n">
        <f aca="false">100*F24*100/D24/($F$16*100/$D$16)</f>
        <v>106.546777162513</v>
      </c>
    </row>
    <row r="25" customFormat="false" ht="12.8" hidden="false" customHeight="false" outlineLevel="0" collapsed="false">
      <c r="A25" s="27" t="s">
        <v>18</v>
      </c>
      <c r="B25" s="27" t="n">
        <v>149.910468802319</v>
      </c>
      <c r="C25" s="28" t="n">
        <f aca="false">(B25/B24)^(1/3)-1</f>
        <v>0.00401078239865704</v>
      </c>
      <c r="D25" s="88" t="n">
        <v>165.427593889934</v>
      </c>
      <c r="E25" s="28" t="n">
        <f aca="false">(D25/D24)^(1/3)-1</f>
        <v>0.0163580340504399</v>
      </c>
      <c r="F25" s="89" t="n">
        <v>103276.830528888</v>
      </c>
      <c r="G25" s="28" t="n">
        <f aca="false">(F25/F24)^(1/3)-1</f>
        <v>0.0214398242206917</v>
      </c>
      <c r="I25" s="27" t="s">
        <v>43</v>
      </c>
      <c r="J25" s="13" t="n">
        <f aca="false">B25*100/$B$16</f>
        <v>110.788955963701</v>
      </c>
      <c r="K25" s="13" t="n">
        <f aca="false">D25*100/$D$16</f>
        <v>167.903337917831</v>
      </c>
      <c r="L25" s="13" t="n">
        <f aca="false">100*F25*100/D25/($F$16*100/$D$16)</f>
        <v>108.152983146585</v>
      </c>
    </row>
    <row r="26" customFormat="false" ht="12.8" hidden="false" customHeight="false" outlineLevel="0" collapsed="false">
      <c r="A26" s="29" t="s">
        <v>20</v>
      </c>
      <c r="B26" s="29" t="n">
        <v>151.860036955623</v>
      </c>
      <c r="C26" s="30" t="n">
        <f aca="false">(B26/B25)^(1/3)-1</f>
        <v>0.00431630381881321</v>
      </c>
      <c r="D26" s="90" t="n">
        <v>173.287275952578</v>
      </c>
      <c r="E26" s="30" t="n">
        <f aca="false">(D26/D25)^(1/3)-1</f>
        <v>0.015592707836515</v>
      </c>
      <c r="F26" s="31" t="n">
        <v>108997.05576474</v>
      </c>
      <c r="G26" s="30" t="n">
        <f aca="false">(F26/F25)^(1/3)-1</f>
        <v>0.0181316896061063</v>
      </c>
      <c r="I26" s="29" t="s">
        <v>44</v>
      </c>
      <c r="J26" s="13" t="n">
        <f aca="false">B26*100/$B$16</f>
        <v>112.229753407737</v>
      </c>
      <c r="K26" s="13" t="n">
        <f aca="false">D26*100/$D$16</f>
        <v>175.880645827954</v>
      </c>
      <c r="L26" s="13" t="n">
        <f aca="false">100*F26*100/D26/($F$16*100/$D$16)</f>
        <v>108.966160078509</v>
      </c>
    </row>
    <row r="27" customFormat="false" ht="12.8" hidden="false" customHeight="false" outlineLevel="0" collapsed="false">
      <c r="A27" s="27" t="s">
        <v>24</v>
      </c>
      <c r="B27" s="27" t="n">
        <v>153.015748616802</v>
      </c>
      <c r="C27" s="28" t="n">
        <f aca="false">(B27/B26)^(1/3)-1</f>
        <v>0.00253038305988174</v>
      </c>
      <c r="D27" s="88" t="n">
        <v>181.146958015222</v>
      </c>
      <c r="E27" s="28" t="n">
        <f aca="false">(D27/D26)^(1/3)-1</f>
        <v>0.0148958038073608</v>
      </c>
      <c r="F27" s="89" t="n">
        <v>114797.460637433</v>
      </c>
      <c r="G27" s="28" t="n">
        <f aca="false">(F27/F26)^(1/3)-1</f>
        <v>0.017433043316879</v>
      </c>
      <c r="I27" s="27" t="s">
        <v>45</v>
      </c>
      <c r="J27" s="13" t="n">
        <f aca="false">B27*100/$B$16</f>
        <v>113.08386379349</v>
      </c>
      <c r="K27" s="13" t="n">
        <f aca="false">D27*100/$D$16</f>
        <v>183.857953738077</v>
      </c>
      <c r="L27" s="13" t="n">
        <f aca="false">100*F27*100/D27/($F$16*100/$D$16)</f>
        <v>109.785451097195</v>
      </c>
    </row>
    <row r="28" customFormat="false" ht="12.8" hidden="false" customHeight="false" outlineLevel="0" collapsed="false">
      <c r="A28" s="29" t="s">
        <v>46</v>
      </c>
      <c r="B28" s="29" t="n">
        <v>154.786514960517</v>
      </c>
      <c r="C28" s="30" t="n">
        <f aca="false">(B28/B27)^(1/3)-1</f>
        <v>0.00384269645544233</v>
      </c>
      <c r="D28" s="90" t="n">
        <v>188.845703730869</v>
      </c>
      <c r="E28" s="30" t="n">
        <f aca="false">(D28/D27)^(1/3)-1</f>
        <v>0.0139705806309229</v>
      </c>
      <c r="F28" s="31" t="n">
        <v>120038.116561598</v>
      </c>
      <c r="G28" s="30" t="n">
        <f aca="false">(F28/F27)^(1/3)-1</f>
        <v>0.0149912470566769</v>
      </c>
      <c r="I28" s="29" t="s">
        <v>46</v>
      </c>
      <c r="J28" s="13" t="n">
        <f aca="false">B28*100/$B$16</f>
        <v>114.392520594067</v>
      </c>
      <c r="K28" s="13" t="n">
        <f aca="false">D28*100/$D$16</f>
        <v>191.671916771946</v>
      </c>
      <c r="L28" s="13" t="n">
        <f aca="false">100*F28*100/D28/($F$16*100/$D$16)</f>
        <v>110.117316217086</v>
      </c>
      <c r="N28" s="32"/>
    </row>
    <row r="29" customFormat="false" ht="12.8" hidden="false" customHeight="false" outlineLevel="0" collapsed="false">
      <c r="A29" s="27" t="s">
        <v>18</v>
      </c>
      <c r="B29" s="27" t="n">
        <v>157.405992242435</v>
      </c>
      <c r="C29" s="28" t="n">
        <f aca="false">(B29/B28)^(1/3)-1</f>
        <v>0.00560952838310747</v>
      </c>
      <c r="D29" s="88" t="n">
        <v>196.544449446516</v>
      </c>
      <c r="E29" s="28" t="n">
        <f aca="false">(D29/D28)^(1/3)-1</f>
        <v>0.013408536283362</v>
      </c>
      <c r="F29" s="89" t="n">
        <v>125308.268818619</v>
      </c>
      <c r="G29" s="28" t="n">
        <f aca="false">(F29/F28)^(1/3)-1</f>
        <v>0.0144255657147672</v>
      </c>
      <c r="I29" s="27" t="s">
        <v>47</v>
      </c>
      <c r="J29" s="13" t="n">
        <f aca="false">B29*100/$B$16</f>
        <v>116.328403761886</v>
      </c>
      <c r="K29" s="13" t="n">
        <f aca="false">D29*100/$D$16</f>
        <v>199.485879805814</v>
      </c>
      <c r="L29" s="13" t="n">
        <f aca="false">100*F29*100/D29/($F$16*100/$D$16)</f>
        <v>110.449181336978</v>
      </c>
      <c r="M29" s="32" t="n">
        <f aca="false">L27/L16-1</f>
        <v>0.0978545109719544</v>
      </c>
    </row>
    <row r="30" customFormat="false" ht="12.8" hidden="false" customHeight="false" outlineLevel="0" collapsed="false">
      <c r="A30" s="29" t="s">
        <v>20</v>
      </c>
      <c r="B30" s="29" t="n">
        <v>157.934438433848</v>
      </c>
      <c r="C30" s="30" t="n">
        <f aca="false">(B30/B29)^(1/3)-1</f>
        <v>0.0011178225910411</v>
      </c>
      <c r="D30" s="90" t="n">
        <v>204.243195162163</v>
      </c>
      <c r="E30" s="30" t="n">
        <f aca="false">(D30/D29)^(1/3)-1</f>
        <v>0.0128899704051624</v>
      </c>
      <c r="F30" s="31" t="n">
        <v>130607.917408494</v>
      </c>
      <c r="G30" s="30" t="n">
        <f aca="false">(F30/F29)^(1/3)-1</f>
        <v>0.0139034281792818</v>
      </c>
      <c r="I30" s="29" t="s">
        <v>48</v>
      </c>
      <c r="J30" s="13" t="n">
        <f aca="false">B30*100/$B$16</f>
        <v>116.718943544047</v>
      </c>
      <c r="K30" s="13" t="n">
        <f aca="false">D30*100/$D$16</f>
        <v>207.299842839682</v>
      </c>
      <c r="L30" s="13" t="n">
        <f aca="false">100*F30*100/D30/($F$16*100/$D$16)</f>
        <v>110.781046456868</v>
      </c>
    </row>
    <row r="31" customFormat="false" ht="12.8" hidden="false" customHeight="false" outlineLevel="0" collapsed="false">
      <c r="A31" s="27" t="s">
        <v>24</v>
      </c>
      <c r="B31" s="27" t="n">
        <v>159.911205145324</v>
      </c>
      <c r="C31" s="28" t="n">
        <f aca="false">(B31/B30)^(1/3)-1</f>
        <v>0.00415483852423804</v>
      </c>
      <c r="D31" s="88" t="n">
        <v>211.94194087781</v>
      </c>
      <c r="E31" s="28" t="n">
        <f aca="false">(D31/D30)^(1/3)-1</f>
        <v>0.0124100252895021</v>
      </c>
      <c r="F31" s="89" t="n">
        <v>135937.062331225</v>
      </c>
      <c r="G31" s="28" t="n">
        <f aca="false">(F31/F30)^(1/3)-1</f>
        <v>0.013419971310922</v>
      </c>
      <c r="I31" s="27" t="s">
        <v>49</v>
      </c>
      <c r="J31" s="13" t="n">
        <f aca="false">B31*100/$B$16</f>
        <v>118.179841651417</v>
      </c>
      <c r="K31" s="13" t="n">
        <f aca="false">D31*100/$D$16</f>
        <v>215.113805873551</v>
      </c>
      <c r="L31" s="13" t="n">
        <f aca="false">100*F31*100/D31/($F$16*100/$D$16)</f>
        <v>111.11291157676</v>
      </c>
    </row>
    <row r="32" customFormat="false" ht="12.8" hidden="false" customHeight="false" outlineLevel="0" collapsed="false">
      <c r="A32" s="29" t="s">
        <v>50</v>
      </c>
      <c r="B32" s="29" t="n">
        <v>161.751908133741</v>
      </c>
      <c r="C32" s="30" t="n">
        <f aca="false">(B32/B31)^(1/3)-1</f>
        <v>0.00382229868201045</v>
      </c>
      <c r="D32" s="90" t="n">
        <v>219.676659682991</v>
      </c>
      <c r="E32" s="30" t="n">
        <f aca="false">(D32/D31)^(1/3)-1</f>
        <v>0.012019784979483</v>
      </c>
      <c r="F32" s="31" t="n">
        <v>141318.845214506</v>
      </c>
      <c r="G32" s="30" t="n">
        <f aca="false">(F32/F31)^(1/3)-1</f>
        <v>0.0130263294242188</v>
      </c>
      <c r="I32" s="29" t="s">
        <v>50</v>
      </c>
      <c r="J32" s="13" t="n">
        <f aca="false">B32*100/$B$16</f>
        <v>119.540184020801</v>
      </c>
      <c r="K32" s="13" t="n">
        <f aca="false">D32*100/$D$16</f>
        <v>222.964280360351</v>
      </c>
      <c r="L32" s="13" t="n">
        <f aca="false">100*F32*100/D32/($F$16*100/$D$16)</f>
        <v>111.444776696651</v>
      </c>
    </row>
    <row r="33" customFormat="false" ht="12.8" hidden="false" customHeight="false" outlineLevel="0" collapsed="false">
      <c r="A33" s="27" t="s">
        <v>18</v>
      </c>
      <c r="B33" s="27" t="n">
        <v>162.91520197092</v>
      </c>
      <c r="C33" s="28" t="n">
        <f aca="false">(B33/B32)^(1/3)-1</f>
        <v>0.00239155588891693</v>
      </c>
      <c r="D33" s="88" t="n">
        <v>227.411378488173</v>
      </c>
      <c r="E33" s="28" t="n">
        <f aca="false">(D33/D32)^(1/3)-1</f>
        <v>0.0116014072790909</v>
      </c>
      <c r="F33" s="89" t="n">
        <v>146730.26225494</v>
      </c>
      <c r="G33" s="28" t="n">
        <f aca="false">(F33/F32)^(1/3)-1</f>
        <v>0.0126045424839134</v>
      </c>
      <c r="I33" s="27" t="s">
        <v>51</v>
      </c>
      <c r="J33" s="13" t="n">
        <f aca="false">B33*100/$B$16</f>
        <v>120.399897893552</v>
      </c>
      <c r="K33" s="13" t="n">
        <f aca="false">D33*100/$D$16</f>
        <v>230.814754847152</v>
      </c>
      <c r="L33" s="13" t="n">
        <f aca="false">100*F33*100/D33/($F$16*100/$D$16)</f>
        <v>111.776641816542</v>
      </c>
    </row>
    <row r="34" customFormat="false" ht="12.8" hidden="false" customHeight="false" outlineLevel="0" collapsed="false">
      <c r="A34" s="29" t="s">
        <v>20</v>
      </c>
      <c r="B34" s="29" t="n">
        <v>164.251815971202</v>
      </c>
      <c r="C34" s="30" t="n">
        <f aca="false">(B34/B33)^(1/3)-1</f>
        <v>0.00272733954651838</v>
      </c>
      <c r="D34" s="90" t="n">
        <v>235.146097293354</v>
      </c>
      <c r="E34" s="30" t="n">
        <f aca="false">(D34/D33)^(1/3)-1</f>
        <v>0.0112111775165626</v>
      </c>
      <c r="F34" s="31" t="n">
        <v>152171.313452527</v>
      </c>
      <c r="G34" s="30" t="n">
        <f aca="false">(F34/F33)^(1/3)-1</f>
        <v>0.0122109515351549</v>
      </c>
      <c r="I34" s="29" t="s">
        <v>52</v>
      </c>
      <c r="J34" s="13" t="n">
        <f aca="false">B34*100/$B$16</f>
        <v>121.387701285809</v>
      </c>
      <c r="K34" s="13" t="n">
        <f aca="false">D34*100/$D$16</f>
        <v>238.665229333953</v>
      </c>
      <c r="L34" s="13" t="n">
        <f aca="false">100*F34*100/D34/($F$16*100/$D$16)</f>
        <v>112.108506936433</v>
      </c>
    </row>
    <row r="35" customFormat="false" ht="12.8" hidden="false" customHeight="false" outlineLevel="0" collapsed="false">
      <c r="A35" s="27" t="s">
        <v>24</v>
      </c>
      <c r="B35" s="27" t="n">
        <v>166.320750737547</v>
      </c>
      <c r="C35" s="28" t="n">
        <f aca="false">(B35/B34)^(1/3)-1</f>
        <v>0.00418119822253082</v>
      </c>
      <c r="D35" s="88" t="n">
        <v>242.880816098535</v>
      </c>
      <c r="E35" s="28" t="n">
        <f aca="false">(D35/D34)^(1/3)-1</f>
        <v>0.0108463472906519</v>
      </c>
      <c r="F35" s="89" t="n">
        <v>157641.998807266</v>
      </c>
      <c r="G35" s="28" t="n">
        <f aca="false">(F35/F34)^(1/3)-1</f>
        <v>0.0118428050410839</v>
      </c>
      <c r="I35" s="27" t="s">
        <v>53</v>
      </c>
      <c r="J35" s="13" t="n">
        <f aca="false">B35*100/$B$16</f>
        <v>122.916714733313</v>
      </c>
      <c r="K35" s="13" t="n">
        <f aca="false">D35*100/$D$16</f>
        <v>246.515703820753</v>
      </c>
      <c r="L35" s="13" t="n">
        <f aca="false">100*F35*100/D35/($F$16*100/$D$16)</f>
        <v>112.440372056324</v>
      </c>
    </row>
    <row r="36" customFormat="false" ht="12.8" hidden="false" customHeight="false" outlineLevel="0" collapsed="false">
      <c r="A36" s="29" t="s">
        <v>54</v>
      </c>
      <c r="B36" s="29" t="n">
        <v>167.413224918422</v>
      </c>
      <c r="C36" s="30" t="n">
        <f aca="false">(B36/B35)^(1/3)-1</f>
        <v>0.00218471618336924</v>
      </c>
      <c r="D36" s="90" t="n">
        <v>251.427459132065</v>
      </c>
      <c r="E36" s="30" t="n">
        <f aca="false">(D36/D35)^(1/3)-1</f>
        <v>0.0115945890768114</v>
      </c>
      <c r="F36" s="31" t="n">
        <v>163670.853794676</v>
      </c>
      <c r="G36" s="30" t="n">
        <f aca="false">(F36/F35)^(1/3)-1</f>
        <v>0.0125888441087074</v>
      </c>
      <c r="I36" s="29" t="s">
        <v>54</v>
      </c>
      <c r="J36" s="13" t="n">
        <f aca="false">B36*100/$B$16</f>
        <v>123.724090461529</v>
      </c>
      <c r="K36" s="13" t="n">
        <f aca="false">D36*100/$D$16</f>
        <v>255.190253571363</v>
      </c>
      <c r="L36" s="13" t="n">
        <f aca="false">100*F36*100/D36/($F$16*100/$D$16)</f>
        <v>112.772237176216</v>
      </c>
    </row>
    <row r="37" customFormat="false" ht="12.8" hidden="false" customHeight="false" outlineLevel="0" collapsed="false">
      <c r="A37" s="27" t="s">
        <v>18</v>
      </c>
      <c r="B37" s="27" t="n">
        <v>168.617234039902</v>
      </c>
      <c r="C37" s="28" t="n">
        <f aca="false">(B37/B36)^(1/3)-1</f>
        <v>0.00239155588891649</v>
      </c>
      <c r="D37" s="88" t="n">
        <v>259.974102165594</v>
      </c>
      <c r="E37" s="28" t="n">
        <f aca="false">(D37/D36)^(1/3)-1</f>
        <v>0.0112048101911144</v>
      </c>
      <c r="F37" s="89" t="n">
        <v>169732.453678074</v>
      </c>
      <c r="G37" s="28" t="n">
        <f aca="false">(F37/F36)^(1/3)-1</f>
        <v>0.0121957602303371</v>
      </c>
      <c r="I37" s="27" t="s">
        <v>108</v>
      </c>
      <c r="J37" s="13" t="n">
        <f aca="false">B37*100/$B$16</f>
        <v>124.613894319826</v>
      </c>
      <c r="K37" s="13" t="n">
        <f aca="false">D37*100/$D$16</f>
        <v>263.864803321971</v>
      </c>
      <c r="L37" s="13" t="n">
        <f aca="false">100*F37*100/D37/($F$16*100/$D$16)</f>
        <v>113.104102296106</v>
      </c>
    </row>
    <row r="38" customFormat="false" ht="12.8" hidden="false" customHeight="false" outlineLevel="0" collapsed="false">
      <c r="A38" s="29" t="s">
        <v>20</v>
      </c>
      <c r="B38" s="29" t="n">
        <v>170.000629530194</v>
      </c>
      <c r="C38" s="30" t="n">
        <f aca="false">(B38/B37)^(1/3)-1</f>
        <v>0.0027273395465186</v>
      </c>
      <c r="D38" s="90" t="n">
        <v>268.520745199124</v>
      </c>
      <c r="E38" s="30" t="n">
        <f aca="false">(D38/D37)^(1/3)-1</f>
        <v>0.0108403875502925</v>
      </c>
      <c r="F38" s="31" t="n">
        <v>175826.798457463</v>
      </c>
      <c r="G38" s="30" t="n">
        <f aca="false">(F38/F37)^(1/3)-1</f>
        <v>0.011828076748174</v>
      </c>
      <c r="I38" s="29" t="s">
        <v>109</v>
      </c>
      <c r="J38" s="13" t="n">
        <f aca="false">B38*100/$B$16</f>
        <v>125.636270830812</v>
      </c>
      <c r="K38" s="13" t="n">
        <f aca="false">D38*100/$D$16</f>
        <v>272.539353072581</v>
      </c>
      <c r="L38" s="13" t="n">
        <f aca="false">100*F38*100/D38/($F$16*100/$D$16)</f>
        <v>113.435967415997</v>
      </c>
    </row>
    <row r="39" customFormat="false" ht="12.8" hidden="false" customHeight="false" outlineLevel="0" collapsed="false">
      <c r="A39" s="27" t="s">
        <v>24</v>
      </c>
      <c r="B39" s="27" t="n">
        <v>172.141977013361</v>
      </c>
      <c r="C39" s="28" t="n">
        <f aca="false">(B39/B38)^(1/3)-1</f>
        <v>0.0041811982225306</v>
      </c>
      <c r="D39" s="88" t="n">
        <v>277.067388232653</v>
      </c>
      <c r="E39" s="28" t="n">
        <f aca="false">(D39/D38)^(1/3)-1</f>
        <v>0.0104989246796106</v>
      </c>
      <c r="F39" s="89" t="n">
        <v>181953.888132841</v>
      </c>
      <c r="G39" s="28" t="n">
        <f aca="false">(F39/F38)^(1/3)-1</f>
        <v>0.0114833944656065</v>
      </c>
      <c r="I39" s="27" t="s">
        <v>110</v>
      </c>
      <c r="J39" s="13" t="n">
        <f aca="false">B39*100/$B$16</f>
        <v>127.218799748979</v>
      </c>
      <c r="K39" s="13" t="n">
        <f aca="false">D39*100/$D$16</f>
        <v>281.213902823189</v>
      </c>
      <c r="L39" s="13" t="n">
        <f aca="false">100*F39*100/D39/($F$16*100/$D$16)</f>
        <v>113.767832535889</v>
      </c>
    </row>
    <row r="41" customFormat="false" ht="13.8" hidden="false" customHeight="false" outlineLevel="0" collapsed="false">
      <c r="A41" s="33"/>
      <c r="B41" s="80" t="s">
        <v>57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115</v>
      </c>
      <c r="C42" s="35" t="s">
        <v>116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-0.104624060456319</v>
      </c>
      <c r="C43" s="38" t="n">
        <f aca="false">D43*0.9</f>
        <v>0</v>
      </c>
      <c r="D43" s="38" t="n">
        <f aca="false">'[1]Central macro hypothesis'!C39</f>
        <v>0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0.107000000000001</v>
      </c>
      <c r="C44" s="40" t="n">
        <f aca="false">D44*1.2</f>
        <v>0</v>
      </c>
      <c r="D44" s="40" t="n">
        <f aca="false">'[1]Central macro hypothesis'!C40</f>
        <v>0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0.0660000000000014</v>
      </c>
      <c r="C45" s="38" t="n">
        <f aca="false">D45*1.2</f>
        <v>0</v>
      </c>
      <c r="D45" s="38" t="n">
        <f aca="false">'[1]Central macro hypothesis'!C41</f>
        <v>0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0.0449999999999975</v>
      </c>
      <c r="C46" s="40" t="n">
        <f aca="false">D46*1.2</f>
        <v>0</v>
      </c>
      <c r="D46" s="40" t="n">
        <f aca="false">'[1]Central macro hypothesis'!C42</f>
        <v>0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0.0400000000000018</v>
      </c>
      <c r="C47" s="38" t="n">
        <f aca="false">D47*1.2</f>
        <v>0</v>
      </c>
      <c r="D47" s="38" t="n">
        <f aca="false">'[1]Central macro hypothesis'!C43</f>
        <v>0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Z1" colorId="64" zoomScale="75" zoomScaleNormal="75" zoomScalePageLayoutView="100" workbookViewId="0">
      <selection pane="topLeft" activeCell="BM9" activeCellId="0" sqref="BM9"/>
    </sheetView>
  </sheetViews>
  <sheetFormatPr defaultColWidth="9.2187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tr">
        <f aca="false">'Central scenario'!AE1</f>
        <v>PIB en millones de pesos constantes de 2004</v>
      </c>
      <c r="AF1" s="3" t="s">
        <v>75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/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117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0.0788828769928052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-0.0378593662635754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0.0515757994060163</v>
      </c>
      <c r="BL8" s="51" t="n">
        <f aca="false">SUM(P30:P33)/AVERAGE(AG30:AG33)</f>
        <v>0.0166595619844605</v>
      </c>
      <c r="BM8" s="51" t="n">
        <f aca="false">SUM(D30:D33)/AVERAGE(AG30:AG33)</f>
        <v>0.0727756036851312</v>
      </c>
      <c r="BN8" s="51" t="n">
        <f aca="false">(SUM(H30:H33)+SUM(J30:J33))/AVERAGE(AG30:AG33)</f>
        <v>0.000865165033393563</v>
      </c>
      <c r="BO8" s="52" t="n">
        <f aca="false">AL8-BN8</f>
        <v>-0.0387245312969689</v>
      </c>
      <c r="BP8" s="32" t="n">
        <f aca="false">BN8+BM8</f>
        <v>0.0736407687185247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-0.0465727191245399</v>
      </c>
      <c r="AM9" s="4" t="n">
        <f aca="false">'Central scenario'!AM9</f>
        <v>18862810.403066</v>
      </c>
      <c r="AN9" s="52" t="n">
        <f aca="false">AM9/AVERAGE(AG34:AG37)</f>
        <v>0.00416856092350844</v>
      </c>
      <c r="AO9" s="52" t="n">
        <f aca="false">AVERAGE(AG34:AG37)/AVERAGE(AG30:AG33)-1</f>
        <v>-0.10508355230319</v>
      </c>
      <c r="AP9" s="52"/>
      <c r="AQ9" s="4" t="n">
        <f aca="false">AQ8*(1+AO9)</f>
        <v>373394352.127089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355458244.899555</v>
      </c>
      <c r="AS9" s="53" t="n">
        <f aca="false">AQ9/AG37</f>
        <v>0.0788862579454324</v>
      </c>
      <c r="AT9" s="53" t="n">
        <f aca="false">AR9/AG37</f>
        <v>0.0750969334063012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0.0595322351080003</v>
      </c>
      <c r="BL9" s="51" t="n">
        <f aca="false">SUM(P34:P37)/AVERAGE(AG34:AG37)</f>
        <v>0.0182764370836794</v>
      </c>
      <c r="BM9" s="51" t="n">
        <f aca="false">SUM(D34:D37)/AVERAGE(AG34:AG37)</f>
        <v>0.0878285171488608</v>
      </c>
      <c r="BN9" s="51" t="n">
        <f aca="false">(SUM(H34:H37)+SUM(J34:J37))/AVERAGE(AG34:AG37)</f>
        <v>0.00135430962700729</v>
      </c>
      <c r="BO9" s="52" t="n">
        <f aca="false">AL9-BN9</f>
        <v>-0.0479270287515472</v>
      </c>
      <c r="BP9" s="32" t="n">
        <f aca="false">BN9+BM9</f>
        <v>0.0891828267758681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-0.0397273239480288</v>
      </c>
      <c r="AM10" s="4" t="n">
        <f aca="false">'Central scenario'!AM10</f>
        <v>17835539.214349</v>
      </c>
      <c r="AN10" s="52" t="n">
        <f aca="false">AM10/AVERAGE(AG38:AG41)</f>
        <v>0.00356056055607915</v>
      </c>
      <c r="AO10" s="52" t="n">
        <f aca="false">AVERAGE(AG38:AG41)/AVERAGE(AG34:AG37)-1</f>
        <v>0.107000000000001</v>
      </c>
      <c r="AP10" s="52"/>
      <c r="AQ10" s="4" t="n">
        <f aca="false">AQ9*(1+AO10)</f>
        <v>413347547.804688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374798104.613038</v>
      </c>
      <c r="AS10" s="53" t="n">
        <f aca="false">AQ10/AG41</f>
        <v>0.0797440764222513</v>
      </c>
      <c r="AT10" s="53" t="n">
        <f aca="false">AR10/AG41</f>
        <v>0.0723070182850088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0.0579821394040615</v>
      </c>
      <c r="BL10" s="51" t="n">
        <f aca="false">SUM(P38:P41)/AVERAGE(AG38:AG41)</f>
        <v>0.01699314695117</v>
      </c>
      <c r="BM10" s="51" t="n">
        <f aca="false">SUM(D38:D41)/AVERAGE(AG38:AG41)</f>
        <v>0.0807163164009202</v>
      </c>
      <c r="BN10" s="51" t="n">
        <f aca="false">(SUM(H38:H41)+SUM(J38:J41))/AVERAGE(AG38:AG41)</f>
        <v>0.00168793103851283</v>
      </c>
      <c r="BO10" s="52" t="n">
        <f aca="false">AL10-BN10</f>
        <v>-0.0414152549865416</v>
      </c>
      <c r="BP10" s="32" t="n">
        <f aca="false">BN10+BM10</f>
        <v>0.0824042474394331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-0.0432337828937524</v>
      </c>
      <c r="AM11" s="4" t="n">
        <f aca="false">'Central scenario'!AM11</f>
        <v>16827143.6015023</v>
      </c>
      <c r="AN11" s="52" t="n">
        <f aca="false">AM11/AVERAGE(AG42:AG45)</f>
        <v>0.00315126792461857</v>
      </c>
      <c r="AO11" s="52" t="n">
        <f aca="false">AVERAGE(AG42:AG45)/AVERAGE(AG38:AG41)-1</f>
        <v>0.066000000000001</v>
      </c>
      <c r="AP11" s="52"/>
      <c r="AQ11" s="4" t="n">
        <f aca="false">AQ10*(1+AO11)</f>
        <v>440628485.959797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382204488.474992</v>
      </c>
      <c r="AS11" s="53" t="n">
        <f aca="false">AQ11/AG45</f>
        <v>0.0812834134362547</v>
      </c>
      <c r="AT11" s="53" t="n">
        <f aca="false">AR11/AG45</f>
        <v>0.0705058489040574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0.0609505891541543</v>
      </c>
      <c r="BL11" s="51" t="n">
        <f aca="false">SUM(P42:P45)/AVERAGE(AG42:AG45)</f>
        <v>0.017755691063338</v>
      </c>
      <c r="BM11" s="51" t="n">
        <f aca="false">SUM(D42:D45)/AVERAGE(AG42:AG45)</f>
        <v>0.0864286809845687</v>
      </c>
      <c r="BN11" s="51" t="n">
        <f aca="false">(SUM(H42:H45)+SUM(J42:J45))/AVERAGE(AG42:AG45)</f>
        <v>0.00217225841558481</v>
      </c>
      <c r="BO11" s="52" t="n">
        <f aca="false">AL11-BN11</f>
        <v>-0.0454060413093372</v>
      </c>
      <c r="BP11" s="32" t="n">
        <f aca="false">BN11+BM11</f>
        <v>0.0886009394001535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-0.0466989298371951</v>
      </c>
      <c r="AM12" s="4" t="n">
        <f aca="false">'Central scenario'!AM12</f>
        <v>15842663.6881786</v>
      </c>
      <c r="AN12" s="52" t="n">
        <f aca="false">AM12/AVERAGE(AG46:AG49)</f>
        <v>0.00283914021010101</v>
      </c>
      <c r="AO12" s="52" t="n">
        <f aca="false">AVERAGE(AG46:AG49)/AVERAGE(AG42:AG45)-1</f>
        <v>0.0449999999999977</v>
      </c>
      <c r="AP12" s="52"/>
      <c r="AQ12" s="4" t="n">
        <f aca="false">AQ11*(1+AO12)</f>
        <v>460456767.827987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383236868.627836</v>
      </c>
      <c r="AS12" s="53" t="n">
        <f aca="false">AQ12/AG49</f>
        <v>0.0812784585753968</v>
      </c>
      <c r="AT12" s="53" t="n">
        <f aca="false">AR12/AG49</f>
        <v>0.0676478317351361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0.0625987300293396</v>
      </c>
      <c r="BL12" s="51" t="n">
        <f aca="false">SUM(P46:P49)/AVERAGE(AG46:AG49)</f>
        <v>0.0184929079364993</v>
      </c>
      <c r="BM12" s="51" t="n">
        <f aca="false">SUM(D46:D49)/AVERAGE(AG46:AG49)</f>
        <v>0.0908047519300353</v>
      </c>
      <c r="BN12" s="51" t="n">
        <f aca="false">(SUM(H46:H49)+SUM(J46:J49))/AVERAGE(AG46:AG49)</f>
        <v>0.002617937010377</v>
      </c>
      <c r="BO12" s="52" t="n">
        <f aca="false">AL12-BN12</f>
        <v>-0.0493168668475721</v>
      </c>
      <c r="BP12" s="32" t="n">
        <f aca="false">BN12+BM12</f>
        <v>0.0934226889404123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-0.0487535503249813</v>
      </c>
      <c r="AM13" s="13" t="n">
        <f aca="false">'Central scenario'!AM13</f>
        <v>14900507.1403892</v>
      </c>
      <c r="AN13" s="59" t="n">
        <f aca="false">AM13/AVERAGE(AG50:AG53)</f>
        <v>0.00256759397658461</v>
      </c>
      <c r="AO13" s="59" t="n">
        <f aca="false">'GDP evolution by scenario'!M49</f>
        <v>0.0400000000000018</v>
      </c>
      <c r="AP13" s="59"/>
      <c r="AQ13" s="13" t="n">
        <f aca="false">AQ12*(1+AO13)</f>
        <v>478875038.541107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383394594.718794</v>
      </c>
      <c r="AS13" s="60" t="n">
        <f aca="false">AQ13/AG53</f>
        <v>0.0812720580789222</v>
      </c>
      <c r="AT13" s="60" t="n">
        <f aca="false">AR13/AG53</f>
        <v>0.0650676382382705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0.0628124468598761</v>
      </c>
      <c r="BL13" s="32" t="n">
        <f aca="false">SUM(P50:P53)/AVERAGE(AG50:AG53)</f>
        <v>0.0188080327812889</v>
      </c>
      <c r="BM13" s="32" t="n">
        <f aca="false">SUM(D50:D53)/AVERAGE(AG50:AG53)</f>
        <v>0.0927579644035685</v>
      </c>
      <c r="BN13" s="32" t="n">
        <f aca="false">(SUM(H50:H53)+SUM(J50:J53))/AVERAGE(AG50:AG53)</f>
        <v>0.00305426073040951</v>
      </c>
      <c r="BO13" s="59" t="n">
        <f aca="false">AL13-BN13</f>
        <v>-0.0518078110553908</v>
      </c>
      <c r="BP13" s="32" t="n">
        <f aca="false">BN13+BM13</f>
        <v>0.095812225133978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93656358.855066</v>
      </c>
      <c r="E14" s="64"/>
      <c r="F14" s="81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2735454.99361359</v>
      </c>
      <c r="M14" s="8"/>
      <c r="N14" s="81" t="n">
        <f aca="false">'High pensions'!L14</f>
        <v>691939.443819586</v>
      </c>
      <c r="O14" s="6"/>
      <c r="P14" s="81" t="n">
        <f aca="false">'High pensions'!X14</f>
        <v>18001135.6304208</v>
      </c>
      <c r="Q14" s="8"/>
      <c r="R14" s="81" t="n">
        <f aca="false">'High SIPA income'!G9</f>
        <v>17905696.1687748</v>
      </c>
      <c r="S14" s="8"/>
      <c r="T14" s="81" t="n">
        <f aca="false">'High SIPA income'!J9</f>
        <v>68463981.218437</v>
      </c>
      <c r="U14" s="6"/>
      <c r="V14" s="81" t="n">
        <f aca="false">'High SIPA income'!F9</f>
        <v>135449.214417351</v>
      </c>
      <c r="W14" s="8"/>
      <c r="X14" s="81" t="n">
        <f aca="false">'High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-0.0485504116716353</v>
      </c>
      <c r="AM14" s="6" t="n">
        <f aca="false">'Central scenario'!AM14</f>
        <v>13946867.9480024</v>
      </c>
      <c r="AN14" s="63" t="n">
        <f aca="false">AM14/AVERAGE(AG54:AG57)</f>
        <v>0.00232199690962948</v>
      </c>
      <c r="AO14" s="63" t="n">
        <f aca="false">'GDP evolution by scenario'!M53</f>
        <v>0.0349999999999995</v>
      </c>
      <c r="AP14" s="63"/>
      <c r="AQ14" s="6" t="n">
        <f aca="false">AQ13*(1+AO14)</f>
        <v>495635664.890046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382644196.227458</v>
      </c>
      <c r="AS14" s="64" t="n">
        <f aca="false">AQ14/AG57</f>
        <v>0.0812720580789222</v>
      </c>
      <c r="AT14" s="64" t="n">
        <f aca="false">AR14/AG57</f>
        <v>0.0627442364266895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0.0641163655933507</v>
      </c>
      <c r="BL14" s="61" t="n">
        <f aca="false">SUM(P54:P57)/AVERAGE(AG54:AG57)</f>
        <v>0.0189675738434972</v>
      </c>
      <c r="BM14" s="61" t="n">
        <f aca="false">SUM(D54:D57)/AVERAGE(AG54:AG57)</f>
        <v>0.0936992034214888</v>
      </c>
      <c r="BN14" s="61" t="n">
        <f aca="false">(SUM(H54:H57)+SUM(J54:J57))/AVERAGE(AG54:AG57)</f>
        <v>0.00411410096408112</v>
      </c>
      <c r="BO14" s="63" t="n">
        <f aca="false">AL14-BN14</f>
        <v>-0.0526645126357165</v>
      </c>
      <c r="BP14" s="32" t="n">
        <f aca="false">BN14+BM14</f>
        <v>0.09781330438557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107958694.759278</v>
      </c>
      <c r="E15" s="9"/>
      <c r="F15" s="82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2478245.90902603</v>
      </c>
      <c r="M15" s="67"/>
      <c r="N15" s="82" t="n">
        <f aca="false">'High pensions'!L15</f>
        <v>799976.431236576</v>
      </c>
      <c r="O15" s="9"/>
      <c r="P15" s="82" t="n">
        <f aca="false">'High pensions'!X15</f>
        <v>17260864.096479</v>
      </c>
      <c r="Q15" s="67"/>
      <c r="R15" s="82" t="n">
        <f aca="false">'High SIPA income'!G10</f>
        <v>22051740.3344971</v>
      </c>
      <c r="S15" s="67"/>
      <c r="T15" s="82" t="n">
        <f aca="false">'High SIPA income'!J10</f>
        <v>84316740.4307724</v>
      </c>
      <c r="U15" s="9"/>
      <c r="V15" s="82" t="n">
        <f aca="false">'High SIPA income'!F10</f>
        <v>151084.142402353</v>
      </c>
      <c r="W15" s="67"/>
      <c r="X15" s="82" t="n">
        <f aca="false">'High SIPA income'!M10</f>
        <v>379479.806947782</v>
      </c>
      <c r="Y15" s="9"/>
      <c r="Z15" s="9" t="n">
        <f aca="false">R15+V15-N15-L15-F15</f>
        <v>-698168.567223955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-0.00770274904050326</v>
      </c>
      <c r="AK15" s="68" t="n">
        <f aca="false">AK14+1</f>
        <v>2026</v>
      </c>
      <c r="AL15" s="69" t="n">
        <f aca="false">SUM(AB58:AB61)/AVERAGE(AG58:AG61)</f>
        <v>-0.0509894424297689</v>
      </c>
      <c r="AM15" s="9" t="n">
        <f aca="false">'Central scenario'!AM15</f>
        <v>13032040.9288315</v>
      </c>
      <c r="AN15" s="69" t="n">
        <f aca="false">AM15/AVERAGE(AG58:AG61)</f>
        <v>0.00208508900393636</v>
      </c>
      <c r="AO15" s="69" t="n">
        <f aca="false">'GDP evolution by scenario'!M57</f>
        <v>0.0405735578012758</v>
      </c>
      <c r="AP15" s="69"/>
      <c r="AQ15" s="9" t="n">
        <f aca="false">AQ14*(1+AO15)</f>
        <v>515745367.187836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384896785.350656</v>
      </c>
      <c r="AS15" s="70" t="n">
        <f aca="false">AQ15/AG61</f>
        <v>0.0812029274600002</v>
      </c>
      <c r="AT15" s="70" t="n">
        <f aca="false">AR15/AG61</f>
        <v>0.0606011177780169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0.0651575247451824</v>
      </c>
      <c r="BL15" s="40" t="n">
        <f aca="false">SUM(P58:P61)/AVERAGE(AG58:AG61)</f>
        <v>0.0196076575566838</v>
      </c>
      <c r="BM15" s="40" t="n">
        <f aca="false">SUM(D58:D61)/AVERAGE(AG58:AG61)</f>
        <v>0.0965393096182675</v>
      </c>
      <c r="BN15" s="40" t="n">
        <f aca="false">(SUM(H58:H61)+SUM(J58:J61))/AVERAGE(AG58:AG61)</f>
        <v>0.00572570574800096</v>
      </c>
      <c r="BO15" s="69" t="n">
        <f aca="false">AL15-BN15</f>
        <v>-0.0567151481777698</v>
      </c>
      <c r="BP15" s="32" t="n">
        <f aca="false">BN15+BM15</f>
        <v>0.102265015366268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104676876.044302</v>
      </c>
      <c r="E16" s="9"/>
      <c r="F16" s="82" t="n">
        <f aca="false">'High pensions'!I16</f>
        <v>19026261.3047872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2919136.7623483</v>
      </c>
      <c r="M16" s="67"/>
      <c r="N16" s="82" t="n">
        <f aca="false">'High pensions'!L16</f>
        <v>777485.531692125</v>
      </c>
      <c r="O16" s="9"/>
      <c r="P16" s="82" t="n">
        <f aca="false">'High pensions'!X16</f>
        <v>19424910.5368698</v>
      </c>
      <c r="Q16" s="67"/>
      <c r="R16" s="82" t="n">
        <f aca="false">'High SIPA income'!G11</f>
        <v>20129419.2421135</v>
      </c>
      <c r="S16" s="67"/>
      <c r="T16" s="82" t="n">
        <f aca="false">'High SIPA income'!J11</f>
        <v>76966579.1232066</v>
      </c>
      <c r="U16" s="9"/>
      <c r="V16" s="82" t="n">
        <f aca="false">'High SIPA income'!F11</f>
        <v>149343.027816335</v>
      </c>
      <c r="W16" s="67"/>
      <c r="X16" s="82" t="n">
        <f aca="false">'High SIPA income'!M11</f>
        <v>375106.629084969</v>
      </c>
      <c r="Y16" s="9"/>
      <c r="Z16" s="9" t="n">
        <f aca="false">R16+V16-N16-L16-F16</f>
        <v>-2444121.3288978</v>
      </c>
      <c r="AA16" s="9"/>
      <c r="AB16" s="9" t="n">
        <f aca="false">T16-P16-D16</f>
        <v>-47135207.4579647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-0.0528621563319414</v>
      </c>
      <c r="AM16" s="9" t="n">
        <f aca="false">'Central scenario'!AM16</f>
        <v>12139889.4651339</v>
      </c>
      <c r="AN16" s="69" t="n">
        <f aca="false">AM16/AVERAGE(AG62:AG65)</f>
        <v>0.00187895677230018</v>
      </c>
      <c r="AO16" s="69" t="n">
        <f aca="false">'GDP evolution by scenario'!M61</f>
        <v>0.0337371080719366</v>
      </c>
      <c r="AP16" s="69"/>
      <c r="AQ16" s="9" t="n">
        <f aca="false">AQ15*(1+AO16)</f>
        <v>533145124.378253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385555607.724856</v>
      </c>
      <c r="AS16" s="70" t="n">
        <f aca="false">AQ16/AG65</f>
        <v>0.0820180433665425</v>
      </c>
      <c r="AT16" s="70" t="n">
        <f aca="false">AR16/AG65</f>
        <v>0.0593131496634593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0.0656584734711965</v>
      </c>
      <c r="BL16" s="40" t="n">
        <f aca="false">SUM(P62:P65)/AVERAGE(AG62:AG65)</f>
        <v>0.020045033936265</v>
      </c>
      <c r="BM16" s="40" t="n">
        <f aca="false">SUM(D62:D65)/AVERAGE(AG62:AG65)</f>
        <v>0.0984755958668729</v>
      </c>
      <c r="BN16" s="40" t="n">
        <f aca="false">(SUM(H62:H65)+SUM(J62:J65))/AVERAGE(AG62:AG65)</f>
        <v>0.00693667381715311</v>
      </c>
      <c r="BO16" s="69" t="n">
        <f aca="false">AL16-BN16</f>
        <v>-0.0597988301490945</v>
      </c>
      <c r="BP16" s="32" t="n">
        <f aca="false">BN16+BM16</f>
        <v>0.105412269684026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113257758.110679</v>
      </c>
      <c r="E17" s="9"/>
      <c r="F17" s="82" t="n">
        <f aca="false">'High pensions'!I17</f>
        <v>20585938.1941831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2757062.56989139</v>
      </c>
      <c r="M17" s="67"/>
      <c r="N17" s="82" t="n">
        <f aca="false">'High pensions'!L17</f>
        <v>842483.122443445</v>
      </c>
      <c r="O17" s="9"/>
      <c r="P17" s="82" t="n">
        <f aca="false">'High pensions'!X17</f>
        <v>18941504.3486668</v>
      </c>
      <c r="Q17" s="67"/>
      <c r="R17" s="82" t="n">
        <f aca="false">'High SIPA income'!G12</f>
        <v>23608504.5739548</v>
      </c>
      <c r="S17" s="67"/>
      <c r="T17" s="82" t="n">
        <f aca="false">'High SIPA income'!J12</f>
        <v>90269163.4277422</v>
      </c>
      <c r="U17" s="9"/>
      <c r="V17" s="82" t="n">
        <f aca="false">'High SIPA income'!F12</f>
        <v>146563.952510206</v>
      </c>
      <c r="W17" s="67"/>
      <c r="X17" s="82" t="n">
        <f aca="false">'High SIPA income'!M12</f>
        <v>368126.393145617</v>
      </c>
      <c r="Y17" s="9"/>
      <c r="Z17" s="9" t="n">
        <f aca="false">R17+V17-N17-L17-F17</f>
        <v>-430415.360052873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-0.00798852540974607</v>
      </c>
      <c r="AK17" s="68" t="n">
        <f aca="false">AK16+1</f>
        <v>2028</v>
      </c>
      <c r="AL17" s="69" t="n">
        <f aca="false">SUM(AB66:AB69)/AVERAGE(AG66:AG69)</f>
        <v>-0.0517937247685841</v>
      </c>
      <c r="AM17" s="9" t="n">
        <f aca="false">'Central scenario'!AM17</f>
        <v>11273018.6820578</v>
      </c>
      <c r="AN17" s="69" t="n">
        <f aca="false">AM17/AVERAGE(AG66:AG69)</f>
        <v>0.00168892987337163</v>
      </c>
      <c r="AO17" s="69" t="n">
        <f aca="false">'GDP evolution by scenario'!M65</f>
        <v>0.0330721779311876</v>
      </c>
      <c r="AP17" s="69"/>
      <c r="AQ17" s="9" t="n">
        <f aca="false">AQ16*(1+AO17)</f>
        <v>550777394.794835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386863879.210595</v>
      </c>
      <c r="AS17" s="70" t="n">
        <f aca="false">AQ17/AG69</f>
        <v>0.0814659424907517</v>
      </c>
      <c r="AT17" s="70" t="n">
        <f aca="false">AR17/AG69</f>
        <v>0.0572213580901578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0.0661332500206265</v>
      </c>
      <c r="BL17" s="40" t="n">
        <f aca="false">SUM(P66:P69)/AVERAGE(AG66:AG69)</f>
        <v>0.019641179245882</v>
      </c>
      <c r="BM17" s="40" t="n">
        <f aca="false">SUM(D66:D69)/AVERAGE(AG66:AG69)</f>
        <v>0.0982857955433286</v>
      </c>
      <c r="BN17" s="40" t="n">
        <f aca="false">(SUM(H66:H69)+SUM(J66:J69))/AVERAGE(AG66:AG69)</f>
        <v>0.00808130677624255</v>
      </c>
      <c r="BO17" s="69" t="n">
        <f aca="false">AL17-BN17</f>
        <v>-0.0598750315448267</v>
      </c>
      <c r="BP17" s="32" t="n">
        <f aca="false">BN17+BM17</f>
        <v>0.106367102319571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99362547.3651602</v>
      </c>
      <c r="E18" s="6"/>
      <c r="F18" s="81" t="n">
        <f aca="false">'High pensions'!I18</f>
        <v>18060319.1604489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2795658.97722293</v>
      </c>
      <c r="M18" s="8"/>
      <c r="N18" s="81" t="n">
        <f aca="false">'High pensions'!L18</f>
        <v>737462.751726605</v>
      </c>
      <c r="O18" s="6"/>
      <c r="P18" s="81" t="n">
        <f aca="false">'High pensions'!X18</f>
        <v>18563990.1961245</v>
      </c>
      <c r="Q18" s="8"/>
      <c r="R18" s="81" t="n">
        <f aca="false">'High SIPA income'!G13</f>
        <v>19220294.5418369</v>
      </c>
      <c r="S18" s="8"/>
      <c r="T18" s="81" t="n">
        <f aca="false">'High SIPA income'!J13</f>
        <v>73490462.036316</v>
      </c>
      <c r="U18" s="6"/>
      <c r="V18" s="81" t="n">
        <f aca="false">'High SIPA income'!F13</f>
        <v>140377.525227439</v>
      </c>
      <c r="W18" s="8"/>
      <c r="X18" s="81" t="n">
        <f aca="false">'High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-0.00853698669124179</v>
      </c>
      <c r="AK18" s="62" t="n">
        <f aca="false">AK17+1</f>
        <v>2029</v>
      </c>
      <c r="AL18" s="63" t="n">
        <f aca="false">SUM(AB70:AB73)/AVERAGE(AG70:AG73)</f>
        <v>-0.0502117022496441</v>
      </c>
      <c r="AM18" s="6" t="n">
        <f aca="false">'Central scenario'!AM18</f>
        <v>10452476.7322336</v>
      </c>
      <c r="AN18" s="63" t="n">
        <f aca="false">AM18/AVERAGE(AG70:AG73)</f>
        <v>0.00151763799761594</v>
      </c>
      <c r="AO18" s="63" t="n">
        <f aca="false">'GDP evolution by scenario'!M69</f>
        <v>0.0318638756887804</v>
      </c>
      <c r="AP18" s="63"/>
      <c r="AQ18" s="6" t="n">
        <f aca="false">AQ17*(1+AO18)</f>
        <v>568327297.234768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388586598.690182</v>
      </c>
      <c r="AS18" s="64" t="n">
        <f aca="false">AQ18/AG73</f>
        <v>0.081359797699278</v>
      </c>
      <c r="AT18" s="64" t="n">
        <f aca="false">AR18/AG73</f>
        <v>0.0556287322673221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0.0664400156327731</v>
      </c>
      <c r="BL18" s="61" t="n">
        <f aca="false">SUM(P70:P73)/AVERAGE(AG70:AG73)</f>
        <v>0.0190396058663501</v>
      </c>
      <c r="BM18" s="61" t="n">
        <f aca="false">SUM(D70:D73)/AVERAGE(AG70:AG73)</f>
        <v>0.0976121120160671</v>
      </c>
      <c r="BN18" s="61" t="n">
        <f aca="false">(SUM(H70:H73)+SUM(J70:J73))/AVERAGE(AG70:AG73)</f>
        <v>0.00915534251326931</v>
      </c>
      <c r="BO18" s="63" t="n">
        <f aca="false">AL18-BN18</f>
        <v>-0.0593670447629134</v>
      </c>
      <c r="BP18" s="32" t="n">
        <f aca="false">BN18+BM18</f>
        <v>0.106767454529336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102443922.414065</v>
      </c>
      <c r="E19" s="9"/>
      <c r="F19" s="82" t="n">
        <f aca="false">'High pensions'!I19</f>
        <v>18620395.5505171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2828183.68633319</v>
      </c>
      <c r="M19" s="67"/>
      <c r="N19" s="82" t="n">
        <f aca="false">'High pensions'!L19</f>
        <v>762331.112871721</v>
      </c>
      <c r="O19" s="9"/>
      <c r="P19" s="82" t="n">
        <f aca="false">'High pensions'!X19</f>
        <v>18869579.4519813</v>
      </c>
      <c r="Q19" s="67"/>
      <c r="R19" s="82" t="n">
        <f aca="false">'High SIPA income'!G14</f>
        <v>21936740.3122532</v>
      </c>
      <c r="S19" s="67"/>
      <c r="T19" s="82" t="n">
        <f aca="false">'High SIPA income'!J14</f>
        <v>83877027.8784753</v>
      </c>
      <c r="U19" s="9"/>
      <c r="V19" s="82" t="n">
        <f aca="false">'High SIPA income'!F14</f>
        <v>141764.810127232</v>
      </c>
      <c r="W19" s="67"/>
      <c r="X19" s="82" t="n">
        <f aca="false">'High SIPA income'!M14</f>
        <v>356072.331110729</v>
      </c>
      <c r="Y19" s="9"/>
      <c r="Z19" s="9" t="n">
        <f aca="false">R19+V19-N19-L19-F19</f>
        <v>-132405.227341585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-0.00732010109521363</v>
      </c>
      <c r="AK19" s="68" t="n">
        <f aca="false">AK18+1</f>
        <v>2030</v>
      </c>
      <c r="AL19" s="69" t="n">
        <f aca="false">SUM(AB74:AB77)/AVERAGE(AG74:AG77)</f>
        <v>-0.0473841835368098</v>
      </c>
      <c r="AM19" s="9" t="n">
        <f aca="false">'Central scenario'!AM19</f>
        <v>9649081.86791266</v>
      </c>
      <c r="AN19" s="69" t="n">
        <f aca="false">AM19/AVERAGE(AG74:AG77)</f>
        <v>0.00135337296257105</v>
      </c>
      <c r="AO19" s="69" t="n">
        <f aca="false">'GDP evolution by scenario'!M73</f>
        <v>0.0351838248427212</v>
      </c>
      <c r="AP19" s="69"/>
      <c r="AQ19" s="9" t="n">
        <f aca="false">AQ18*(1+AO19)</f>
        <v>588323225.314014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392454850.788087</v>
      </c>
      <c r="AS19" s="70" t="n">
        <f aca="false">AQ19/AG77</f>
        <v>0.0815879896174768</v>
      </c>
      <c r="AT19" s="70" t="n">
        <f aca="false">AR19/AG77</f>
        <v>0.0544251882531691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0.0670275084652559</v>
      </c>
      <c r="BL19" s="40" t="n">
        <f aca="false">SUM(P74:P77)/AVERAGE(AG74:AG77)</f>
        <v>0.0186330471603306</v>
      </c>
      <c r="BM19" s="40" t="n">
        <f aca="false">SUM(D74:D77)/AVERAGE(AG74:AG77)</f>
        <v>0.0957786448417351</v>
      </c>
      <c r="BN19" s="40" t="n">
        <f aca="false">(SUM(H74:H77)+SUM(J74:J77))/AVERAGE(AG74:AG77)</f>
        <v>0.0100015863676239</v>
      </c>
      <c r="BO19" s="69" t="n">
        <f aca="false">AL19-BN19</f>
        <v>-0.0573857699044337</v>
      </c>
      <c r="BP19" s="32" t="n">
        <f aca="false">BN19+BM19</f>
        <v>0.105780231209359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97787429.5558068</v>
      </c>
      <c r="E20" s="9"/>
      <c r="F20" s="82" t="n">
        <f aca="false">'High pensions'!I20</f>
        <v>17774022.853575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2477813.00409058</v>
      </c>
      <c r="M20" s="67"/>
      <c r="N20" s="82" t="n">
        <f aca="false">'High pensions'!L20</f>
        <v>730280.338931318</v>
      </c>
      <c r="O20" s="9"/>
      <c r="P20" s="82" t="n">
        <f aca="false">'High pensions'!X20</f>
        <v>16875170.4145192</v>
      </c>
      <c r="Q20" s="67"/>
      <c r="R20" s="82" t="n">
        <f aca="false">'High SIPA income'!G15</f>
        <v>19124450.2470086</v>
      </c>
      <c r="S20" s="67"/>
      <c r="T20" s="82" t="n">
        <f aca="false">'High SIPA income'!J15</f>
        <v>73123993.0680518</v>
      </c>
      <c r="U20" s="9"/>
      <c r="V20" s="82" t="n">
        <f aca="false">'High SIPA income'!F15</f>
        <v>144189.0349691</v>
      </c>
      <c r="W20" s="67"/>
      <c r="X20" s="82" t="n">
        <f aca="false">'High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-0.0449254047261761</v>
      </c>
      <c r="AM20" s="9" t="n">
        <f aca="false">'Central scenario'!AM20</f>
        <v>8873587.4679367</v>
      </c>
      <c r="AN20" s="69" t="n">
        <f aca="false">AM20/AVERAGE(AG78:AG81)</f>
        <v>0.00120778772751641</v>
      </c>
      <c r="AO20" s="69" t="n">
        <f aca="false">'GDP evolution by scenario'!M77</f>
        <v>0.0304813281155334</v>
      </c>
      <c r="AP20" s="69"/>
      <c r="AQ20" s="9" t="n">
        <f aca="false">AQ19*(1+AO20)</f>
        <v>606256098.582799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395420511.051959</v>
      </c>
      <c r="AS20" s="70" t="n">
        <f aca="false">AQ20/AG81</f>
        <v>0.081562709312364</v>
      </c>
      <c r="AT20" s="70" t="n">
        <f aca="false">AR20/AG81</f>
        <v>0.0531979278632735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0.0674925787786109</v>
      </c>
      <c r="BL20" s="40" t="n">
        <f aca="false">SUM(P78:P81)/AVERAGE(AG78:AG81)</f>
        <v>0.0181793105263655</v>
      </c>
      <c r="BM20" s="40" t="n">
        <f aca="false">SUM(D78:D81)/AVERAGE(AG78:AG81)</f>
        <v>0.0942386729784215</v>
      </c>
      <c r="BN20" s="40" t="n">
        <f aca="false">(SUM(H78:H81)+SUM(J78:J81))/AVERAGE(AG78:AG81)</f>
        <v>0.0109732715335005</v>
      </c>
      <c r="BO20" s="69" t="n">
        <f aca="false">AL20-BN20</f>
        <v>-0.0558986762596765</v>
      </c>
      <c r="BP20" s="32" t="n">
        <f aca="false">BN20+BM20</f>
        <v>0.105211944511922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106830565.352356</v>
      </c>
      <c r="E21" s="9"/>
      <c r="F21" s="82" t="n">
        <f aca="false">'High pensions'!I21</f>
        <v>19417719.8302311</v>
      </c>
      <c r="G21" s="82" t="n">
        <f aca="false">'High pensions'!K21</f>
        <v>36324.8440125154</v>
      </c>
      <c r="H21" s="82" t="n">
        <f aca="false">'High pensions'!V21</f>
        <v>199848.574195181</v>
      </c>
      <c r="I21" s="83" t="n">
        <f aca="false">'High pensions'!M21</f>
        <v>1123.44878389224</v>
      </c>
      <c r="J21" s="82" t="n">
        <f aca="false">'High pensions'!W21</f>
        <v>6180.88373799533</v>
      </c>
      <c r="K21" s="9"/>
      <c r="L21" s="82" t="n">
        <f aca="false">'High pensions'!N21</f>
        <v>3910348.4398605</v>
      </c>
      <c r="M21" s="67"/>
      <c r="N21" s="82" t="n">
        <f aca="false">'High pensions'!L21</f>
        <v>800602.401472312</v>
      </c>
      <c r="O21" s="9"/>
      <c r="P21" s="82" t="n">
        <f aca="false">'High pensions'!X21</f>
        <v>24695494.8404541</v>
      </c>
      <c r="Q21" s="67"/>
      <c r="R21" s="82" t="n">
        <f aca="false">'High SIPA income'!G16</f>
        <v>22458949.1850295</v>
      </c>
      <c r="S21" s="67"/>
      <c r="T21" s="82" t="n">
        <f aca="false">'High SIPA income'!J16</f>
        <v>85873738.7642665</v>
      </c>
      <c r="U21" s="9"/>
      <c r="V21" s="82" t="n">
        <f aca="false">'High SIPA income'!F16</f>
        <v>151268.17202623</v>
      </c>
      <c r="W21" s="67"/>
      <c r="X21" s="82" t="n">
        <f aca="false">'High SIPA income'!M16</f>
        <v>379942.036305749</v>
      </c>
      <c r="Y21" s="9"/>
      <c r="Z21" s="9" t="n">
        <f aca="false">R21+V21-N21-L21-F21</f>
        <v>-1518453.31450813</v>
      </c>
      <c r="AA21" s="9"/>
      <c r="AB21" s="9" t="n">
        <f aca="false">T21-P21-D21</f>
        <v>-45652321.4285438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-0.042713595190982</v>
      </c>
      <c r="AM21" s="9" t="n">
        <f aca="false">'Central scenario'!AM21</f>
        <v>8126011.66426731</v>
      </c>
      <c r="AN21" s="69" t="n">
        <f aca="false">AM21/AVERAGE(AG82:AG85)</f>
        <v>0.00107618254339907</v>
      </c>
      <c r="AO21" s="69" t="n">
        <f aca="false">'GDP evolution by scenario'!M81</f>
        <v>0.0277390920427967</v>
      </c>
      <c r="AP21" s="69"/>
      <c r="AQ21" s="9" t="n">
        <f aca="false">AQ20*(1+AO21)</f>
        <v>623073092.302894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398160303.634512</v>
      </c>
      <c r="AS21" s="70" t="n">
        <f aca="false">AQ21/AG85</f>
        <v>0.0820064703481238</v>
      </c>
      <c r="AT21" s="70" t="n">
        <f aca="false">AR21/AG85</f>
        <v>0.052404319071334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0.0679718163526553</v>
      </c>
      <c r="BL21" s="40" t="n">
        <f aca="false">SUM(P82:P85)/AVERAGE(AG82:AG85)</f>
        <v>0.0177008681207614</v>
      </c>
      <c r="BM21" s="40" t="n">
        <f aca="false">SUM(D82:D85)/AVERAGE(AG82:AG85)</f>
        <v>0.0929845434228759</v>
      </c>
      <c r="BN21" s="40" t="n">
        <f aca="false">(SUM(H82:H85)+SUM(J82:J85))/AVERAGE(AG82:AG85)</f>
        <v>0.0120786611038302</v>
      </c>
      <c r="BO21" s="69" t="n">
        <f aca="false">AL21-BN21</f>
        <v>-0.0547922562948122</v>
      </c>
      <c r="BP21" s="32" t="n">
        <f aca="false">BN21+BM21</f>
        <v>0.105063204526706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102028419.063455</v>
      </c>
      <c r="E22" s="6"/>
      <c r="F22" s="81" t="n">
        <f aca="false">'High pensions'!I22</f>
        <v>18544872.8981371</v>
      </c>
      <c r="G22" s="81" t="n">
        <f aca="false">'High pensions'!K22</f>
        <v>66682.1496075563</v>
      </c>
      <c r="H22" s="81" t="n">
        <f aca="false">'High pensions'!V22</f>
        <v>366865.512725902</v>
      </c>
      <c r="I22" s="81" t="n">
        <f aca="false">'High pensions'!M22</f>
        <v>2062.33452394504</v>
      </c>
      <c r="J22" s="81" t="n">
        <f aca="false">'High pensions'!W22</f>
        <v>11346.3560636877</v>
      </c>
      <c r="K22" s="6"/>
      <c r="L22" s="81" t="n">
        <f aca="false">'High pensions'!N22</f>
        <v>4299591.36744104</v>
      </c>
      <c r="M22" s="8"/>
      <c r="N22" s="81" t="n">
        <f aca="false">'High pensions'!L22</f>
        <v>765085.873759933</v>
      </c>
      <c r="O22" s="6"/>
      <c r="P22" s="81" t="n">
        <f aca="false">'High pensions'!X22</f>
        <v>26519876.7856488</v>
      </c>
      <c r="Q22" s="8"/>
      <c r="R22" s="81" t="n">
        <f aca="false">'High SIPA income'!G17</f>
        <v>19424356.1338637</v>
      </c>
      <c r="S22" s="8"/>
      <c r="T22" s="81" t="n">
        <f aca="false">'High SIPA income'!J17</f>
        <v>74270709.2197953</v>
      </c>
      <c r="U22" s="6"/>
      <c r="V22" s="81" t="n">
        <f aca="false">'High SIPA income'!F17</f>
        <v>123378.287154311</v>
      </c>
      <c r="W22" s="8"/>
      <c r="X22" s="81" t="n">
        <f aca="false">'High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-0.040094121533875</v>
      </c>
      <c r="AM22" s="6" t="n">
        <f aca="false">'Central scenario'!AM22</f>
        <v>7406781.38079157</v>
      </c>
      <c r="AN22" s="63" t="n">
        <f aca="false">AM22/AVERAGE(AG86:AG89)</f>
        <v>0.000955248768746896</v>
      </c>
      <c r="AO22" s="63" t="n">
        <f aca="false">'GDP evolution by scenario'!M85</f>
        <v>0.0268843646480936</v>
      </c>
      <c r="AP22" s="63"/>
      <c r="AQ22" s="6" t="n">
        <f aca="false">AQ21*(1+AO22)</f>
        <v>639824016.51878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401366979.84376</v>
      </c>
      <c r="AS22" s="64" t="n">
        <f aca="false">AQ22/AG89</f>
        <v>0.0818359151027821</v>
      </c>
      <c r="AT22" s="64" t="n">
        <f aca="false">AR22/AG89</f>
        <v>0.0513363569349384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0.0684464694170686</v>
      </c>
      <c r="BL22" s="61" t="n">
        <f aca="false">SUM(P86:P89)/AVERAGE(AG86:AG89)</f>
        <v>0.017387886889814</v>
      </c>
      <c r="BM22" s="61" t="n">
        <f aca="false">SUM(D86:D89)/AVERAGE(AG86:AG89)</f>
        <v>0.0911527040611296</v>
      </c>
      <c r="BN22" s="61" t="n">
        <f aca="false">(SUM(H86:H89)+SUM(J86:J89))/AVERAGE(AG86:AG89)</f>
        <v>0.0132373963552731</v>
      </c>
      <c r="BO22" s="63" t="n">
        <f aca="false">AL22-BN22</f>
        <v>-0.0533315178891481</v>
      </c>
      <c r="BP22" s="32" t="n">
        <f aca="false">BN22+BM22</f>
        <v>0.104390100416403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108864344.754538</v>
      </c>
      <c r="E23" s="9"/>
      <c r="F23" s="82" t="n">
        <f aca="false">'High pensions'!I23</f>
        <v>19787383.310882</v>
      </c>
      <c r="G23" s="82" t="n">
        <f aca="false">'High pensions'!K23</f>
        <v>102244.218065323</v>
      </c>
      <c r="H23" s="82" t="n">
        <f aca="false">'High pensions'!V23</f>
        <v>562517.520874031</v>
      </c>
      <c r="I23" s="82" t="n">
        <f aca="false">'High pensions'!M23</f>
        <v>3162.19231129867</v>
      </c>
      <c r="J23" s="82" t="n">
        <f aca="false">'High pensions'!W23</f>
        <v>17397.4490991969</v>
      </c>
      <c r="K23" s="9"/>
      <c r="L23" s="82" t="n">
        <f aca="false">'High pensions'!N23</f>
        <v>3939404.98436416</v>
      </c>
      <c r="M23" s="67"/>
      <c r="N23" s="82" t="n">
        <f aca="false">'High pensions'!L23</f>
        <v>818579.510877658</v>
      </c>
      <c r="O23" s="9"/>
      <c r="P23" s="82" t="n">
        <f aca="false">'High pensions'!X23</f>
        <v>24945174.139856</v>
      </c>
      <c r="Q23" s="67"/>
      <c r="R23" s="82" t="n">
        <f aca="false">'High SIPA income'!G18</f>
        <v>23247350.7851997</v>
      </c>
      <c r="S23" s="67"/>
      <c r="T23" s="82" t="n">
        <f aca="false">'High SIPA income'!J18</f>
        <v>88888260.6146242</v>
      </c>
      <c r="U23" s="9"/>
      <c r="V23" s="82" t="n">
        <f aca="false">'High SIPA income'!F18</f>
        <v>131002.673091904</v>
      </c>
      <c r="W23" s="67"/>
      <c r="X23" s="82" t="n">
        <f aca="false">'High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-0.0371065781884123</v>
      </c>
      <c r="AM23" s="9" t="n">
        <f aca="false">'Central scenario'!AM23</f>
        <v>6738583.40306814</v>
      </c>
      <c r="AN23" s="69" t="n">
        <f aca="false">AM23/AVERAGE(AG90:AG93)</f>
        <v>0.000846092028394477</v>
      </c>
      <c r="AO23" s="69" t="n">
        <f aca="false">'GDP evolution by scenario'!M89</f>
        <v>0.0271596842286408</v>
      </c>
      <c r="AP23" s="69"/>
      <c r="AQ23" s="9" t="n">
        <f aca="false">AQ22*(1+AO23)</f>
        <v>657201434.769331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405445919.573004</v>
      </c>
      <c r="AS23" s="70" t="n">
        <f aca="false">AQ23/AG93</f>
        <v>0.0816420157058282</v>
      </c>
      <c r="AT23" s="70" t="n">
        <f aca="false">AR23/AG93</f>
        <v>0.0503672396047968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0.06883337483084</v>
      </c>
      <c r="BL23" s="40" t="n">
        <f aca="false">SUM(P90:P93)/AVERAGE(AG90:AG93)</f>
        <v>0.0168094338505652</v>
      </c>
      <c r="BM23" s="40" t="n">
        <f aca="false">SUM(D90:D93)/AVERAGE(AG90:AG93)</f>
        <v>0.0891305191686871</v>
      </c>
      <c r="BN23" s="40" t="n">
        <f aca="false">(SUM(H90:H93)+SUM(J90:J93))/AVERAGE(AG90:AG93)</f>
        <v>0.0142979124689761</v>
      </c>
      <c r="BO23" s="69" t="n">
        <f aca="false">AL23-BN23</f>
        <v>-0.0514044906573884</v>
      </c>
      <c r="BP23" s="32" t="n">
        <f aca="false">BN23+BM23</f>
        <v>0.103428431637663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104310962.345675</v>
      </c>
      <c r="E24" s="9"/>
      <c r="F24" s="82" t="n">
        <f aca="false">'High pensions'!I24</f>
        <v>18959752.158659</v>
      </c>
      <c r="G24" s="82" t="n">
        <f aca="false">'High pensions'!K24</f>
        <v>148476.22300635</v>
      </c>
      <c r="H24" s="82" t="n">
        <f aca="false">'High pensions'!V24</f>
        <v>816872.371412834</v>
      </c>
      <c r="I24" s="82" t="n">
        <f aca="false">'High pensions'!M24</f>
        <v>4592.04813421701</v>
      </c>
      <c r="J24" s="82" t="n">
        <f aca="false">'High pensions'!W24</f>
        <v>25264.0939612217</v>
      </c>
      <c r="K24" s="9"/>
      <c r="L24" s="82" t="n">
        <f aca="false">'High pensions'!N24</f>
        <v>3599614.55233287</v>
      </c>
      <c r="M24" s="67"/>
      <c r="N24" s="82" t="n">
        <f aca="false">'High pensions'!L24</f>
        <v>785544.065131642</v>
      </c>
      <c r="O24" s="9"/>
      <c r="P24" s="82" t="n">
        <f aca="false">'High pensions'!X24</f>
        <v>23000248.6972876</v>
      </c>
      <c r="Q24" s="67"/>
      <c r="R24" s="82" t="n">
        <f aca="false">'High SIPA income'!G19</f>
        <v>20580119.0171851</v>
      </c>
      <c r="S24" s="67"/>
      <c r="T24" s="82" t="n">
        <f aca="false">'High SIPA income'!J19</f>
        <v>78689868.7761087</v>
      </c>
      <c r="U24" s="9"/>
      <c r="V24" s="82" t="n">
        <f aca="false">'High SIPA income'!F19</f>
        <v>137459.026655012</v>
      </c>
      <c r="W24" s="67"/>
      <c r="X24" s="82" t="n">
        <f aca="false">'High SIPA income'!M19</f>
        <v>345257.444420333</v>
      </c>
      <c r="Y24" s="9"/>
      <c r="Z24" s="9" t="n">
        <f aca="false">R24+V24-N24-L24-F24</f>
        <v>-2627332.73228337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-0.0344514046843649</v>
      </c>
      <c r="AM24" s="9" t="n">
        <f aca="false">'Central scenario'!AM24</f>
        <v>6098422.29766839</v>
      </c>
      <c r="AN24" s="69" t="n">
        <f aca="false">AM24/AVERAGE(AG94:AG97)</f>
        <v>0.000743279416609756</v>
      </c>
      <c r="AO24" s="69" t="n">
        <f aca="false">'GDP evolution by scenario'!M93</f>
        <v>0.0301830115801842</v>
      </c>
      <c r="AP24" s="69"/>
      <c r="AQ24" s="9" t="n">
        <f aca="false">AQ23*(1+AO24)</f>
        <v>677037753.285487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411501164.272065</v>
      </c>
      <c r="AS24" s="70" t="n">
        <f aca="false">AQ24/AG97</f>
        <v>0.0818584532022321</v>
      </c>
      <c r="AT24" s="70" t="n">
        <f aca="false">AR24/AG97</f>
        <v>0.0497532798352308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0.0687575043927231</v>
      </c>
      <c r="BL24" s="40" t="n">
        <f aca="false">SUM(P94:P97)/AVERAGE(AG94:AG97)</f>
        <v>0.0164618688136616</v>
      </c>
      <c r="BM24" s="40" t="n">
        <f aca="false">SUM(D94:D97)/AVERAGE(AG94:AG97)</f>
        <v>0.0867470402634263</v>
      </c>
      <c r="BN24" s="40" t="n">
        <f aca="false">(SUM(H94:H97)+SUM(J94:J97))/AVERAGE(AG94:AG97)</f>
        <v>0.015182429861176</v>
      </c>
      <c r="BO24" s="69" t="n">
        <f aca="false">AL24-BN24</f>
        <v>-0.0496338345455409</v>
      </c>
      <c r="BP24" s="32" t="n">
        <f aca="false">BN24+BM24</f>
        <v>0.101929470124602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113373996.039969</v>
      </c>
      <c r="E25" s="9"/>
      <c r="F25" s="82" t="n">
        <f aca="false">'High pensions'!I25</f>
        <v>20607065.8137661</v>
      </c>
      <c r="G25" s="82" t="n">
        <f aca="false">'High pensions'!K25</f>
        <v>189845.474762486</v>
      </c>
      <c r="H25" s="82" t="n">
        <f aca="false">'High pensions'!V25</f>
        <v>1044473.78867251</v>
      </c>
      <c r="I25" s="82" t="n">
        <f aca="false">'High pensions'!M25</f>
        <v>5871.50952873667</v>
      </c>
      <c r="J25" s="82" t="n">
        <f aca="false">'High pensions'!W25</f>
        <v>32303.3130517272</v>
      </c>
      <c r="K25" s="9"/>
      <c r="L25" s="82" t="n">
        <f aca="false">'High pensions'!N25</f>
        <v>4012507.36812271</v>
      </c>
      <c r="M25" s="67"/>
      <c r="N25" s="82" t="n">
        <f aca="false">'High pensions'!L25</f>
        <v>856510.300309789</v>
      </c>
      <c r="O25" s="9"/>
      <c r="P25" s="82" t="n">
        <f aca="false">'High pensions'!X25</f>
        <v>25533186.7687566</v>
      </c>
      <c r="Q25" s="67"/>
      <c r="R25" s="82" t="n">
        <f aca="false">'High SIPA income'!G20</f>
        <v>24342194.7243126</v>
      </c>
      <c r="S25" s="67"/>
      <c r="T25" s="82" t="n">
        <f aca="false">'High SIPA income'!J20</f>
        <v>93074491.3078076</v>
      </c>
      <c r="U25" s="9"/>
      <c r="V25" s="82" t="n">
        <f aca="false">'High SIPA income'!F20</f>
        <v>143698.094559182</v>
      </c>
      <c r="W25" s="67"/>
      <c r="X25" s="82" t="n">
        <f aca="false">'High SIPA income'!M20</f>
        <v>360928.184222419</v>
      </c>
      <c r="Y25" s="9"/>
      <c r="Z25" s="9" t="n">
        <f aca="false">R25+V25-N25-L25-F25</f>
        <v>-990190.663326815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-0.0321757965759497</v>
      </c>
      <c r="AM25" s="9" t="n">
        <f aca="false">'Central scenario'!AM25</f>
        <v>5493111.4769607</v>
      </c>
      <c r="AN25" s="69" t="n">
        <f aca="false">AM25/AVERAGE(AG98:AG101)</f>
        <v>0.000651484229786332</v>
      </c>
      <c r="AO25" s="69" t="n">
        <f aca="false">'GDP evolution by scenario'!M97</f>
        <v>0.0276592052871891</v>
      </c>
      <c r="AP25" s="69"/>
      <c r="AQ25" s="9" t="n">
        <f aca="false">AQ24*(1+AO25)</f>
        <v>695764079.490788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417320554.095195</v>
      </c>
      <c r="AS25" s="70" t="n">
        <f aca="false">AQ25/AG101</f>
        <v>0.0817965893920007</v>
      </c>
      <c r="AT25" s="70" t="n">
        <f aca="false">AR25/AG101</f>
        <v>0.0490617423554687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0.069210280589659</v>
      </c>
      <c r="BL25" s="40" t="n">
        <f aca="false">SUM(P98:P101)/AVERAGE(AG98:AG101)</f>
        <v>0.0160226826473126</v>
      </c>
      <c r="BM25" s="40" t="n">
        <f aca="false">SUM(D98:D101)/AVERAGE(AG98:AG101)</f>
        <v>0.0853633945182962</v>
      </c>
      <c r="BN25" s="40" t="n">
        <f aca="false">(SUM(H98:H101)+SUM(J98:J101))/AVERAGE(AG98:AG101)</f>
        <v>0.0157249282484271</v>
      </c>
      <c r="BO25" s="69" t="n">
        <f aca="false">AL25-BN25</f>
        <v>-0.0479007248243768</v>
      </c>
      <c r="BP25" s="32" t="n">
        <f aca="false">BN25+BM25</f>
        <v>0.101088322766723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1" t="n">
        <f aca="false">'High pensions'!Q26</f>
        <v>105508838.342917</v>
      </c>
      <c r="E26" s="6"/>
      <c r="F26" s="81" t="n">
        <f aca="false">'High pensions'!I26</f>
        <v>19177480.3006855</v>
      </c>
      <c r="G26" s="81" t="n">
        <f aca="false">'High pensions'!K26</f>
        <v>193632.468036018</v>
      </c>
      <c r="H26" s="81" t="n">
        <f aca="false">'High pensions'!V26</f>
        <v>1065308.70831983</v>
      </c>
      <c r="I26" s="81" t="n">
        <f aca="false">'High pensions'!M26</f>
        <v>5988.63303204181</v>
      </c>
      <c r="J26" s="81" t="n">
        <f aca="false">'High pensions'!W26</f>
        <v>32947.6920098918</v>
      </c>
      <c r="K26" s="6"/>
      <c r="L26" s="81" t="n">
        <f aca="false">'High pensions'!N26</f>
        <v>4266228.99960084</v>
      </c>
      <c r="M26" s="8"/>
      <c r="N26" s="81" t="n">
        <f aca="false">'High pensions'!L26</f>
        <v>797289.861036606</v>
      </c>
      <c r="O26" s="6"/>
      <c r="P26" s="81" t="n">
        <f aca="false">'High pensions'!X26</f>
        <v>26523936.1366118</v>
      </c>
      <c r="Q26" s="8"/>
      <c r="R26" s="81" t="n">
        <f aca="false">'High SIPA income'!G21</f>
        <v>19334664.0730578</v>
      </c>
      <c r="S26" s="8"/>
      <c r="T26" s="81" t="n">
        <f aca="false">'High SIPA income'!J21</f>
        <v>73927763.8515407</v>
      </c>
      <c r="U26" s="6"/>
      <c r="V26" s="81" t="n">
        <f aca="false">'High SIPA income'!F21</f>
        <v>129450.461885458</v>
      </c>
      <c r="W26" s="8"/>
      <c r="X26" s="81" t="n">
        <f aca="false">'High SIPA income'!M21</f>
        <v>325142.238652504</v>
      </c>
      <c r="Y26" s="6"/>
      <c r="Z26" s="6" t="n">
        <f aca="false">R26+V26-N26-L26-F26</f>
        <v>-4776884.62637972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-0.0304634745881405</v>
      </c>
      <c r="AM26" s="6" t="n">
        <f aca="false">'Central scenario'!AM26</f>
        <v>4920541.96276278</v>
      </c>
      <c r="AN26" s="63" t="n">
        <f aca="false">AM26/AVERAGE(AG102:AG105)</f>
        <v>0.000568372355485615</v>
      </c>
      <c r="AO26" s="63" t="n">
        <f aca="false">'GDP evolution by scenario'!M101</f>
        <v>0.0267518358182011</v>
      </c>
      <c r="AP26" s="63"/>
      <c r="AQ26" s="6" t="n">
        <f aca="false">AQ25*(1+AO26)</f>
        <v>714377045.913527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423504058.626421</v>
      </c>
      <c r="AS26" s="64" t="n">
        <f aca="false">AQ26/AG105</f>
        <v>0.0815803801615498</v>
      </c>
      <c r="AT26" s="64" t="n">
        <f aca="false">AR26/AG105</f>
        <v>0.0483632870069635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0.0136292644465184</v>
      </c>
      <c r="BJ26" s="5" t="n">
        <f aca="false">BJ25+1</f>
        <v>2037</v>
      </c>
      <c r="BK26" s="61" t="n">
        <f aca="false">SUM(T102:T105)/AVERAGE(AG102:AG105)</f>
        <v>0.0695760459719762</v>
      </c>
      <c r="BL26" s="61" t="n">
        <f aca="false">SUM(P102:P105)/AVERAGE(AG102:AG105)</f>
        <v>0.0157206653606745</v>
      </c>
      <c r="BM26" s="61" t="n">
        <f aca="false">SUM(D102:D105)/AVERAGE(AG102:AG105)</f>
        <v>0.0843188551994422</v>
      </c>
      <c r="BN26" s="61" t="n">
        <f aca="false">(SUM(H102:H105)+SUM(J102:J105))/AVERAGE(AG102:AG105)</f>
        <v>0.0163709077985505</v>
      </c>
      <c r="BO26" s="63" t="n">
        <f aca="false">AL26-BN26</f>
        <v>-0.046834382386691</v>
      </c>
      <c r="BP26" s="32" t="n">
        <f aca="false">BN26+BM26</f>
        <v>0.100689762997993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2" t="n">
        <f aca="false">'High pensions'!Q27</f>
        <v>106211690.286711</v>
      </c>
      <c r="E27" s="9"/>
      <c r="F27" s="82" t="n">
        <f aca="false">'High pensions'!I27</f>
        <v>19305231.9612867</v>
      </c>
      <c r="G27" s="82" t="n">
        <f aca="false">'High pensions'!K27</f>
        <v>211229.041623464</v>
      </c>
      <c r="H27" s="82" t="n">
        <f aca="false">'High pensions'!V27</f>
        <v>1162119.8643694</v>
      </c>
      <c r="I27" s="82" t="n">
        <f aca="false">'High pensions'!M27</f>
        <v>6532.85695742682</v>
      </c>
      <c r="J27" s="82" t="n">
        <f aca="false">'High pensions'!W27</f>
        <v>35941.8514753426</v>
      </c>
      <c r="K27" s="9"/>
      <c r="L27" s="82" t="n">
        <f aca="false">'High pensions'!N27</f>
        <v>3669736.53404985</v>
      </c>
      <c r="M27" s="67"/>
      <c r="N27" s="82" t="n">
        <f aca="false">'High pensions'!L27</f>
        <v>790986.917545874</v>
      </c>
      <c r="O27" s="9"/>
      <c r="P27" s="82" t="n">
        <f aca="false">'High pensions'!X27</f>
        <v>23394056.9618448</v>
      </c>
      <c r="Q27" s="67"/>
      <c r="R27" s="82" t="n">
        <f aca="false">'High SIPA income'!G22</f>
        <v>22041038.7281914</v>
      </c>
      <c r="S27" s="67"/>
      <c r="T27" s="82" t="n">
        <f aca="false">'High SIPA income'!J22</f>
        <v>84275821.9115361</v>
      </c>
      <c r="U27" s="9"/>
      <c r="V27" s="82" t="n">
        <f aca="false">'High SIPA income'!F22</f>
        <v>124241.716375217</v>
      </c>
      <c r="W27" s="67"/>
      <c r="X27" s="82" t="n">
        <f aca="false">'High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-0.00886984486569711</v>
      </c>
      <c r="AK27" s="68" t="n">
        <f aca="false">AK26+1</f>
        <v>2038</v>
      </c>
      <c r="AL27" s="69" t="n">
        <f aca="false">SUM(AB106:AB109)/AVERAGE(AG106:AG109)</f>
        <v>-0.0284172830976143</v>
      </c>
      <c r="AM27" s="9" t="n">
        <f aca="false">'Central scenario'!AM27</f>
        <v>4379286.21321994</v>
      </c>
      <c r="AN27" s="69" t="n">
        <f aca="false">AM27/AVERAGE(AG106:AG109)</f>
        <v>0.000494002645918424</v>
      </c>
      <c r="AO27" s="69" t="n">
        <f aca="false">'GDP evolution by scenario'!M105</f>
        <v>0.0239861004095332</v>
      </c>
      <c r="AP27" s="69"/>
      <c r="AQ27" s="9" t="n">
        <f aca="false">AQ26*(1+AO27)</f>
        <v>731512165.467075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429235045.078786</v>
      </c>
      <c r="AS27" s="70" t="n">
        <f aca="false">AQ27/AG109</f>
        <v>0.0821028574353181</v>
      </c>
      <c r="AT27" s="70" t="n">
        <f aca="false">AR27/AG109</f>
        <v>0.0481761279935024</v>
      </c>
      <c r="AU27" s="7"/>
      <c r="AV27" s="7"/>
      <c r="AW27" s="7" t="n">
        <f aca="false">workers_and_wage_high!C15</f>
        <v>11421402</v>
      </c>
      <c r="AX27" s="7"/>
      <c r="AY27" s="40" t="n">
        <f aca="false">(AW27-AW26)/AW26</f>
        <v>-0.0053104848742582</v>
      </c>
      <c r="AZ27" s="12" t="n">
        <f aca="false">workers_and_wage_high!B15</f>
        <v>6723.17180647536</v>
      </c>
      <c r="BA27" s="40" t="n">
        <f aca="false">(AZ27-AZ26)/AZ26</f>
        <v>-0.0125832510846933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0.01311411991336</v>
      </c>
      <c r="BJ27" s="7" t="n">
        <f aca="false">BJ26+1</f>
        <v>2038</v>
      </c>
      <c r="BK27" s="40" t="n">
        <f aca="false">SUM(T106:T109)/AVERAGE(AG106:AG109)</f>
        <v>0.0700893995206694</v>
      </c>
      <c r="BL27" s="40" t="n">
        <f aca="false">SUM(P106:P109)/AVERAGE(AG106:AG109)</f>
        <v>0.0155104129109624</v>
      </c>
      <c r="BM27" s="40" t="n">
        <f aca="false">SUM(D106:D109)/AVERAGE(AG106:AG109)</f>
        <v>0.0829962697073214</v>
      </c>
      <c r="BN27" s="40" t="n">
        <f aca="false">(SUM(H106:H109)+SUM(J106:J109))/AVERAGE(AG106:AG109)</f>
        <v>0.0170486572102533</v>
      </c>
      <c r="BO27" s="69" t="n">
        <f aca="false">AL27-BN27</f>
        <v>-0.0454659403078676</v>
      </c>
      <c r="BP27" s="32" t="n">
        <f aca="false">BN27+BM27</f>
        <v>0.100044926917575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2" t="n">
        <f aca="false">'High pensions'!Q28</f>
        <v>99388176.5088936</v>
      </c>
      <c r="E28" s="9"/>
      <c r="F28" s="82" t="n">
        <f aca="false">'High pensions'!I28</f>
        <v>18064977.5607004</v>
      </c>
      <c r="G28" s="82" t="n">
        <f aca="false">'High pensions'!K28</f>
        <v>227995.709527446</v>
      </c>
      <c r="H28" s="82" t="n">
        <f aca="false">'High pensions'!V28</f>
        <v>1254365.1242103</v>
      </c>
      <c r="I28" s="82" t="n">
        <f aca="false">'High pensions'!M28</f>
        <v>7051.41369672515</v>
      </c>
      <c r="J28" s="82" t="n">
        <f aca="false">'High pensions'!W28</f>
        <v>38794.7976559888</v>
      </c>
      <c r="K28" s="9"/>
      <c r="L28" s="82" t="n">
        <f aca="false">'High pensions'!N28</f>
        <v>3308279.04526512</v>
      </c>
      <c r="M28" s="67"/>
      <c r="N28" s="82" t="n">
        <f aca="false">'High pensions'!L28</f>
        <v>750970.232147779</v>
      </c>
      <c r="O28" s="9"/>
      <c r="P28" s="82" t="n">
        <f aca="false">'High pensions'!X28</f>
        <v>21298292.338015</v>
      </c>
      <c r="Q28" s="67"/>
      <c r="R28" s="82" t="n">
        <f aca="false">'High SIPA income'!G23</f>
        <v>18066228.260474</v>
      </c>
      <c r="S28" s="67"/>
      <c r="T28" s="82" t="n">
        <f aca="false">'High SIPA income'!J23</f>
        <v>69077789.5846383</v>
      </c>
      <c r="U28" s="9"/>
      <c r="V28" s="82" t="n">
        <f aca="false">'High SIPA income'!F23</f>
        <v>112485.920454584</v>
      </c>
      <c r="W28" s="67"/>
      <c r="X28" s="82" t="n">
        <f aca="false">'High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-0.0270568901371607</v>
      </c>
      <c r="AM28" s="9" t="n">
        <f aca="false">'Central scenario'!AM28</f>
        <v>3887732.69163583</v>
      </c>
      <c r="AN28" s="69" t="n">
        <f aca="false">AM28/AVERAGE(AG110:AG113)</f>
        <v>0.00042875928860041</v>
      </c>
      <c r="AO28" s="69" t="n">
        <f aca="false">'GDP evolution by scenario'!M109</f>
        <v>0.0228425823238545</v>
      </c>
      <c r="AP28" s="69"/>
      <c r="AQ28" s="9" t="n">
        <f aca="false">AQ27*(1+AO28)</f>
        <v>748221792.327658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435111612.539821</v>
      </c>
      <c r="AS28" s="70" t="n">
        <f aca="false">AQ28/AG113</f>
        <v>0.0816398576859142</v>
      </c>
      <c r="AT28" s="70" t="n">
        <f aca="false">AR28/AG113</f>
        <v>0.0474758293456438</v>
      </c>
      <c r="AU28" s="9"/>
      <c r="AV28" s="7"/>
      <c r="AW28" s="7" t="n">
        <f aca="false">workers_and_wage_high!C16</f>
        <v>11521980</v>
      </c>
      <c r="AX28" s="7"/>
      <c r="AY28" s="40" t="n">
        <f aca="false">(AW28-AW27)/AW27</f>
        <v>0.00880609928623474</v>
      </c>
      <c r="AZ28" s="12" t="n">
        <f aca="false">workers_and_wage_high!B16</f>
        <v>6342.54075613813</v>
      </c>
      <c r="BA28" s="40" t="n">
        <f aca="false">(AZ28-AZ27)/AZ27</f>
        <v>-0.0566148034430167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0.0180582785472296</v>
      </c>
      <c r="BJ28" s="7" t="n">
        <f aca="false">BJ27+1</f>
        <v>2039</v>
      </c>
      <c r="BK28" s="40" t="n">
        <f aca="false">SUM(T110:T113)/AVERAGE(AG110:AG113)</f>
        <v>0.0703394907472496</v>
      </c>
      <c r="BL28" s="40" t="n">
        <f aca="false">SUM(P110:P113)/AVERAGE(AG110:AG113)</f>
        <v>0.0152124680864242</v>
      </c>
      <c r="BM28" s="40" t="n">
        <f aca="false">SUM(D110:D113)/AVERAGE(AG110:AG113)</f>
        <v>0.082183912797986</v>
      </c>
      <c r="BN28" s="40" t="n">
        <f aca="false">(SUM(H110:H113)+SUM(J110:J113))/AVERAGE(AG110:AG113)</f>
        <v>0.0179467191232384</v>
      </c>
      <c r="BO28" s="69" t="n">
        <f aca="false">AL28-BN28</f>
        <v>-0.045003609260399</v>
      </c>
      <c r="BP28" s="32" t="n">
        <f aca="false">BN28+BM28</f>
        <v>0.100130631921224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2" t="n">
        <f aca="false">'High pensions'!Q29</f>
        <v>91125826.8952763</v>
      </c>
      <c r="E29" s="9"/>
      <c r="F29" s="82" t="n">
        <f aca="false">'High pensions'!I29</f>
        <v>16563197.7151339</v>
      </c>
      <c r="G29" s="82" t="n">
        <f aca="false">'High pensions'!K29</f>
        <v>233179.582375956</v>
      </c>
      <c r="H29" s="82" t="n">
        <f aca="false">'High pensions'!V29</f>
        <v>1282885.26313305</v>
      </c>
      <c r="I29" s="82" t="n">
        <f aca="false">'High pensions'!M29</f>
        <v>7211.73966111208</v>
      </c>
      <c r="J29" s="82" t="n">
        <f aca="false">'High pensions'!W29</f>
        <v>39676.8638082386</v>
      </c>
      <c r="K29" s="9"/>
      <c r="L29" s="82" t="n">
        <f aca="false">'High pensions'!N29</f>
        <v>3051396.70579709</v>
      </c>
      <c r="M29" s="67"/>
      <c r="N29" s="82" t="n">
        <f aca="false">'High pensions'!L29</f>
        <v>686850.352897843</v>
      </c>
      <c r="O29" s="9"/>
      <c r="P29" s="82" t="n">
        <f aca="false">'High pensions'!X29</f>
        <v>19612560.0001379</v>
      </c>
      <c r="Q29" s="67"/>
      <c r="R29" s="82" t="n">
        <f aca="false">'High SIPA income'!G24</f>
        <v>19758169.3249393</v>
      </c>
      <c r="S29" s="67"/>
      <c r="T29" s="82" t="n">
        <f aca="false">'High SIPA income'!J24</f>
        <v>75547072.8880299</v>
      </c>
      <c r="U29" s="9"/>
      <c r="V29" s="82" t="n">
        <f aca="false">'High SIPA income'!F24</f>
        <v>112102.826524005</v>
      </c>
      <c r="W29" s="67"/>
      <c r="X29" s="82" t="n">
        <f aca="false">'High SIPA income'!M24</f>
        <v>281569.980086592</v>
      </c>
      <c r="Y29" s="9"/>
      <c r="Z29" s="9" t="n">
        <f aca="false">R29+V29-N29-L29-F29</f>
        <v>-431172.622365518</v>
      </c>
      <c r="AA29" s="9"/>
      <c r="AB29" s="9" t="n">
        <f aca="false">T29-P29-D29</f>
        <v>-35191314.0073843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-0.00696224243214123</v>
      </c>
      <c r="AK29" s="68" t="n">
        <f aca="false">AK28+1</f>
        <v>2040</v>
      </c>
      <c r="AL29" s="69" t="n">
        <f aca="false">SUM(AB114:AB117)/AVERAGE(AG114:AG117)</f>
        <v>-0.0256399057377359</v>
      </c>
      <c r="AM29" s="9" t="n">
        <f aca="false">'Central scenario'!AM29</f>
        <v>3427469.19706586</v>
      </c>
      <c r="AN29" s="69" t="n">
        <f aca="false">AM29/AVERAGE(AG114:AG117)</f>
        <v>0.00036935572527872</v>
      </c>
      <c r="AO29" s="69" t="n">
        <f aca="false">'GDP evolution by scenario'!M113</f>
        <v>0.0234010784098333</v>
      </c>
      <c r="AP29" s="69"/>
      <c r="AQ29" s="9" t="n">
        <f aca="false">AQ28*(1+AO29)</f>
        <v>765730989.157863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441829616.53636</v>
      </c>
      <c r="AS29" s="70" t="n">
        <f aca="false">AQ29/AG117</f>
        <v>0.0816918139130702</v>
      </c>
      <c r="AT29" s="70" t="n">
        <f aca="false">AR29/AG117</f>
        <v>0.0471364791636118</v>
      </c>
      <c r="AV29" s="7"/>
      <c r="AW29" s="7" t="n">
        <f aca="false">workers_and_wage_high!C17</f>
        <v>11538154</v>
      </c>
      <c r="AX29" s="7"/>
      <c r="AY29" s="40" t="n">
        <f aca="false">(AW29-AW28)/AW28</f>
        <v>0.00140375178571739</v>
      </c>
      <c r="AZ29" s="12" t="n">
        <f aca="false">workers_and_wage_high!B17</f>
        <v>6004.7550431554</v>
      </c>
      <c r="BA29" s="40" t="n">
        <f aca="false">(AZ29-AZ28)/AZ28</f>
        <v>-0.0532571608082817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0.0135173993739275</v>
      </c>
      <c r="BJ29" s="7" t="n">
        <f aca="false">BJ28+1</f>
        <v>2040</v>
      </c>
      <c r="BK29" s="40" t="n">
        <f aca="false">SUM(T114:T117)/AVERAGE(AG114:AG117)</f>
        <v>0.0707952061979735</v>
      </c>
      <c r="BL29" s="40" t="n">
        <f aca="false">SUM(P114:P117)/AVERAGE(AG114:AG117)</f>
        <v>0.0148110072097967</v>
      </c>
      <c r="BM29" s="40" t="n">
        <f aca="false">SUM(D114:D117)/AVERAGE(AG114:AG117)</f>
        <v>0.0816241047259128</v>
      </c>
      <c r="BN29" s="40" t="n">
        <f aca="false">(SUM(H114:H117)+SUM(J114:J117))/AVERAGE(AG114:AG117)</f>
        <v>0.01851415987146</v>
      </c>
      <c r="BO29" s="69" t="n">
        <f aca="false">AL29-BN29</f>
        <v>-0.044154065609196</v>
      </c>
      <c r="BP29" s="32" t="n">
        <f aca="false">BN29+BM29</f>
        <v>0.100138264597373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90613526.7491123</v>
      </c>
      <c r="E30" s="6"/>
      <c r="F30" s="81" t="n">
        <f aca="false">'High pensions'!I30</f>
        <v>16470081.0993565</v>
      </c>
      <c r="G30" s="81" t="n">
        <f aca="false">'High pensions'!K30</f>
        <v>189879.95484708</v>
      </c>
      <c r="H30" s="81" t="n">
        <f aca="false">'High pensions'!V30</f>
        <v>1044663.48792468</v>
      </c>
      <c r="I30" s="81" t="n">
        <f aca="false">'High pensions'!M30</f>
        <v>5872.57592310553</v>
      </c>
      <c r="J30" s="81" t="n">
        <f aca="false">'High pensions'!W30</f>
        <v>32309.1800389074</v>
      </c>
      <c r="K30" s="6"/>
      <c r="L30" s="81" t="n">
        <f aca="false">'High pensions'!N30</f>
        <v>3574517.52676075</v>
      </c>
      <c r="M30" s="8"/>
      <c r="N30" s="81" t="n">
        <f aca="false">'High pensions'!L30</f>
        <v>683471.593930826</v>
      </c>
      <c r="O30" s="6"/>
      <c r="P30" s="81" t="n">
        <f aca="false">'High pensions'!X30</f>
        <v>22308447.4919886</v>
      </c>
      <c r="Q30" s="8"/>
      <c r="R30" s="81" t="n">
        <f aca="false">'High SIPA income'!G25</f>
        <v>15760588.8300529</v>
      </c>
      <c r="S30" s="8"/>
      <c r="T30" s="81" t="n">
        <f aca="false">'High SIPA income'!J25</f>
        <v>60261977.3887342</v>
      </c>
      <c r="U30" s="6"/>
      <c r="V30" s="81" t="n">
        <f aca="false">'High SIPA income'!F25</f>
        <v>110988.074669527</v>
      </c>
      <c r="W30" s="8"/>
      <c r="X30" s="81" t="n">
        <f aca="false">'High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-0.239110998623879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11452346</v>
      </c>
      <c r="AX30" s="5"/>
      <c r="AY30" s="61" t="n">
        <f aca="false">(AW30-AW29)/AW29</f>
        <v>-0.00743689155128281</v>
      </c>
      <c r="AZ30" s="11" t="n">
        <f aca="false">workers_and_wage_high!B18</f>
        <v>5984.66038142344</v>
      </c>
      <c r="BA30" s="61" t="n">
        <f aca="false">(AZ30-AZ29)/AZ29</f>
        <v>-0.00334645819646946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0.0152915476895995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91487854.0194997</v>
      </c>
      <c r="E31" s="9"/>
      <c r="F31" s="82" t="n">
        <f aca="false">'High pensions'!I31</f>
        <v>16629000.430358</v>
      </c>
      <c r="G31" s="82" t="n">
        <f aca="false">'High pensions'!K31</f>
        <v>194832.254670393</v>
      </c>
      <c r="H31" s="82" t="n">
        <f aca="false">'High pensions'!V31</f>
        <v>1071909.58038787</v>
      </c>
      <c r="I31" s="82" t="n">
        <f aca="false">'High pensions'!M31</f>
        <v>6025.73983516681</v>
      </c>
      <c r="J31" s="82" t="n">
        <f aca="false">'High pensions'!W31</f>
        <v>33151.8426924086</v>
      </c>
      <c r="K31" s="9"/>
      <c r="L31" s="82" t="n">
        <f aca="false">'High pensions'!N31</f>
        <v>3250287.77850783</v>
      </c>
      <c r="M31" s="67"/>
      <c r="N31" s="82" t="n">
        <f aca="false">'High pensions'!L31</f>
        <v>691128.159056459</v>
      </c>
      <c r="O31" s="9"/>
      <c r="P31" s="82" t="n">
        <f aca="false">'High pensions'!X31</f>
        <v>20668141.9492501</v>
      </c>
      <c r="Q31" s="67"/>
      <c r="R31" s="82" t="n">
        <f aca="false">'High SIPA income'!G26</f>
        <v>18703119.7272112</v>
      </c>
      <c r="S31" s="67"/>
      <c r="T31" s="82" t="n">
        <f aca="false">'High SIPA income'!J26</f>
        <v>71512999.3081739</v>
      </c>
      <c r="U31" s="9"/>
      <c r="V31" s="82" t="n">
        <f aca="false">'High SIPA income'!F26</f>
        <v>107486.273713936</v>
      </c>
      <c r="W31" s="67"/>
      <c r="X31" s="82" t="n">
        <f aca="false">'High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-0.00806010385028347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11487356</v>
      </c>
      <c r="AX31" s="7"/>
      <c r="AY31" s="40" t="n">
        <f aca="false">(AW31-AW30)/AW30</f>
        <v>0.00305701556694148</v>
      </c>
      <c r="AZ31" s="12" t="n">
        <f aca="false">workers_and_wage_high!B19</f>
        <v>5961.57826280046</v>
      </c>
      <c r="BA31" s="40" t="n">
        <f aca="false">(AZ31-AZ30)/AZ30</f>
        <v>-0.00385688028256918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0.0133019148492013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2" t="n">
        <f aca="false">'High pensions'!Q32</f>
        <v>93551779.3424859</v>
      </c>
      <c r="E32" s="9"/>
      <c r="F32" s="82" t="n">
        <f aca="false">'High pensions'!I32</f>
        <v>17004143.2889593</v>
      </c>
      <c r="G32" s="82" t="n">
        <f aca="false">'High pensions'!K32</f>
        <v>186101.284892964</v>
      </c>
      <c r="H32" s="82" t="n">
        <f aca="false">'High pensions'!V32</f>
        <v>1023874.36072501</v>
      </c>
      <c r="I32" s="82" t="n">
        <f aca="false">'High pensions'!M32</f>
        <v>5755.70984205039</v>
      </c>
      <c r="J32" s="82" t="n">
        <f aca="false">'High pensions'!W32</f>
        <v>31666.2173420105</v>
      </c>
      <c r="K32" s="9"/>
      <c r="L32" s="82" t="n">
        <f aca="false">'High pensions'!N32</f>
        <v>3177620.63583764</v>
      </c>
      <c r="M32" s="67"/>
      <c r="N32" s="82" t="n">
        <f aca="false">'High pensions'!L32</f>
        <v>708198.933659263</v>
      </c>
      <c r="O32" s="9"/>
      <c r="P32" s="82" t="n">
        <f aca="false">'High pensions'!X32</f>
        <v>20384990.1656612</v>
      </c>
      <c r="Q32" s="67"/>
      <c r="R32" s="82" t="n">
        <f aca="false">'High SIPA income'!G27</f>
        <v>15783642.2468858</v>
      </c>
      <c r="S32" s="67"/>
      <c r="T32" s="82" t="n">
        <f aca="false">'High SIPA income'!J27</f>
        <v>60350124.1260734</v>
      </c>
      <c r="U32" s="9"/>
      <c r="V32" s="82" t="n">
        <f aca="false">'High SIPA income'!F27</f>
        <v>109352.321436835</v>
      </c>
      <c r="W32" s="67"/>
      <c r="X32" s="82" t="n">
        <f aca="false">'High SIPA income'!M27</f>
        <v>274661.504300241</v>
      </c>
      <c r="Y32" s="9"/>
      <c r="Z32" s="9" t="n">
        <f aca="false">R32+V32-N32-L32-F32</f>
        <v>-4996968.29013357</v>
      </c>
      <c r="AA32" s="9"/>
      <c r="AB32" s="9" t="n">
        <f aca="false">T32-P32-D32</f>
        <v>-53586645.3820738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11551134</v>
      </c>
      <c r="AX32" s="7"/>
      <c r="AY32" s="40" t="n">
        <f aca="false">(AW32-AW31)/AW31</f>
        <v>0.00555201736587601</v>
      </c>
      <c r="AZ32" s="12" t="n">
        <f aca="false">workers_and_wage_high!B20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0.0155299966782673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92326295.8791038</v>
      </c>
      <c r="E33" s="9"/>
      <c r="F33" s="82" t="n">
        <f aca="false">'High pensions'!I33</f>
        <v>16781397.163166</v>
      </c>
      <c r="G33" s="82" t="n">
        <f aca="false">'High pensions'!K33</f>
        <v>200464.877487003</v>
      </c>
      <c r="H33" s="82" t="n">
        <f aca="false">'High pensions'!V33</f>
        <v>1102898.60923246</v>
      </c>
      <c r="I33" s="82" t="n">
        <f aca="false">'High pensions'!M33</f>
        <v>6199.94466454655</v>
      </c>
      <c r="J33" s="82" t="n">
        <f aca="false">'High pensions'!W33</f>
        <v>34110.2662649217</v>
      </c>
      <c r="K33" s="9"/>
      <c r="L33" s="82" t="n">
        <f aca="false">'High pensions'!N33</f>
        <v>3280777.27976349</v>
      </c>
      <c r="M33" s="67"/>
      <c r="N33" s="82" t="n">
        <f aca="false">'High pensions'!L33</f>
        <v>699992.023834843</v>
      </c>
      <c r="O33" s="9"/>
      <c r="P33" s="82" t="n">
        <f aca="false">'High pensions'!X33</f>
        <v>20875118.4849544</v>
      </c>
      <c r="Q33" s="67"/>
      <c r="R33" s="82" t="n">
        <f aca="false">'High SIPA income'!G28</f>
        <v>17957110.8584092</v>
      </c>
      <c r="S33" s="67"/>
      <c r="T33" s="82" t="n">
        <f aca="false">'High SIPA income'!J28</f>
        <v>68660569.7404526</v>
      </c>
      <c r="U33" s="9"/>
      <c r="V33" s="82" t="n">
        <f aca="false">'High SIPA income'!F28</f>
        <v>109843.876246888</v>
      </c>
      <c r="W33" s="67"/>
      <c r="X33" s="82" t="n">
        <f aca="false">'High SIPA income'!M28</f>
        <v>275896.148263909</v>
      </c>
      <c r="Y33" s="9"/>
      <c r="Z33" s="9" t="n">
        <f aca="false">R33+V33-N33-L33-F33</f>
        <v>-2695211.73210833</v>
      </c>
      <c r="AA33" s="9"/>
      <c r="AB33" s="9" t="n">
        <f aca="false">T33-P33-D33</f>
        <v>-44540844.6236056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-0.00884144935501093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11655382</v>
      </c>
      <c r="AX33" s="7"/>
      <c r="AY33" s="40" t="n">
        <f aca="false">(AW33-AW32)/AW32</f>
        <v>0.00902491478325851</v>
      </c>
      <c r="AZ33" s="12" t="n">
        <f aca="false">workers_and_wage_high!B21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0.0133143027000252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105836492.094276</v>
      </c>
      <c r="E34" s="6"/>
      <c r="F34" s="81" t="n">
        <f aca="false">'High pensions'!I34</f>
        <v>19237035.2485061</v>
      </c>
      <c r="G34" s="81" t="n">
        <f aca="false">'High pensions'!K34</f>
        <v>233133.974652747</v>
      </c>
      <c r="H34" s="81" t="n">
        <f aca="false">'High pensions'!V34</f>
        <v>1282634.3428964</v>
      </c>
      <c r="I34" s="81" t="n">
        <f aca="false">'High pensions'!M34</f>
        <v>7210.32911297155</v>
      </c>
      <c r="J34" s="81" t="n">
        <f aca="false">'High pensions'!W34</f>
        <v>39669.1033885484</v>
      </c>
      <c r="K34" s="6"/>
      <c r="L34" s="81" t="n">
        <f aca="false">'High pensions'!N34</f>
        <v>3813388.74692218</v>
      </c>
      <c r="M34" s="8"/>
      <c r="N34" s="81" t="n">
        <f aca="false">'High pensions'!L34</f>
        <v>716576.590225104</v>
      </c>
      <c r="O34" s="6"/>
      <c r="P34" s="81" t="n">
        <f aca="false">'High pensions'!X34</f>
        <v>23730085.3110103</v>
      </c>
      <c r="Q34" s="8"/>
      <c r="R34" s="81" t="n">
        <f aca="false">'High SIPA income'!G29</f>
        <v>16441377.8239414</v>
      </c>
      <c r="S34" s="8"/>
      <c r="T34" s="81" t="n">
        <f aca="false">'High SIPA income'!J29</f>
        <v>62865033.1120063</v>
      </c>
      <c r="U34" s="6"/>
      <c r="V34" s="81" t="n">
        <f aca="false">'High SIPA income'!F29</f>
        <v>111198.450878821</v>
      </c>
      <c r="W34" s="8"/>
      <c r="X34" s="81" t="n">
        <f aca="false">'High SIPA income'!M29</f>
        <v>279298.449204622</v>
      </c>
      <c r="Y34" s="6"/>
      <c r="Z34" s="6" t="n">
        <f aca="false">R34+V34-N34-L34-F34</f>
        <v>-7214424.31083318</v>
      </c>
      <c r="AA34" s="6"/>
      <c r="AB34" s="6" t="n">
        <f aca="false">T34-P34-D34</f>
        <v>-66701544.2932798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-0.0139144450733027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-0.00941036468527763</v>
      </c>
      <c r="AV34" s="5"/>
      <c r="AW34" s="5" t="n">
        <f aca="false">workers_and_wage_high!C22</f>
        <v>11431158</v>
      </c>
      <c r="AX34" s="5"/>
      <c r="AY34" s="61" t="n">
        <f aca="false">(AW34-AW33)/AW33</f>
        <v>-0.0192378079071111</v>
      </c>
      <c r="AZ34" s="11" t="n">
        <f aca="false">workers_and_wage_high!B22</f>
        <v>5989.32191199784</v>
      </c>
      <c r="BA34" s="61" t="n">
        <f aca="false">(AZ34-AZ33)/AZ33</f>
        <v>0.0547128760098161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0.015789955463267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97536783.4312623</v>
      </c>
      <c r="E35" s="9"/>
      <c r="F35" s="82" t="n">
        <f aca="false">'High pensions'!I35</f>
        <v>17728464.9534844</v>
      </c>
      <c r="G35" s="82" t="n">
        <f aca="false">'High pensions'!K35</f>
        <v>265124.468687724</v>
      </c>
      <c r="H35" s="82" t="n">
        <f aca="false">'High pensions'!V35</f>
        <v>1458636.60235516</v>
      </c>
      <c r="I35" s="82" t="n">
        <f aca="false">'High pensions'!M35</f>
        <v>8199.72583570279</v>
      </c>
      <c r="J35" s="82" t="n">
        <f aca="false">'High pensions'!W35</f>
        <v>45112.4722377883</v>
      </c>
      <c r="K35" s="9"/>
      <c r="L35" s="82" t="n">
        <f aca="false">'High pensions'!N35</f>
        <v>3033806.44798729</v>
      </c>
      <c r="M35" s="67"/>
      <c r="N35" s="82" t="n">
        <f aca="false">'High pensions'!L35</f>
        <v>731231.321868766</v>
      </c>
      <c r="O35" s="9"/>
      <c r="P35" s="82" t="n">
        <f aca="false">'High pensions'!X35</f>
        <v>19765455.0655174</v>
      </c>
      <c r="Q35" s="67"/>
      <c r="R35" s="82" t="n">
        <f aca="false">'High SIPA income'!G30</f>
        <v>18985673.4257271</v>
      </c>
      <c r="S35" s="67"/>
      <c r="T35" s="82" t="n">
        <f aca="false">'High SIPA income'!J30</f>
        <v>72593367.863859</v>
      </c>
      <c r="U35" s="9"/>
      <c r="V35" s="82" t="n">
        <f aca="false">'High SIPA income'!F30</f>
        <v>92598.769380318</v>
      </c>
      <c r="W35" s="67"/>
      <c r="X35" s="82" t="n">
        <f aca="false">'High SIPA income'!M30</f>
        <v>232581.411717356</v>
      </c>
      <c r="Y35" s="9"/>
      <c r="Z35" s="9" t="n">
        <f aca="false">R35+V35-N35-L35-F35</f>
        <v>-2415230.52823308</v>
      </c>
      <c r="AA35" s="9"/>
      <c r="AB35" s="9" t="n">
        <f aca="false">T35-P35-D35</f>
        <v>-44708870.6329207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-0.0111217493164866</v>
      </c>
      <c r="AK35" s="7"/>
      <c r="AL35" s="7"/>
      <c r="AM35" s="91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9950328</v>
      </c>
      <c r="AX35" s="7"/>
      <c r="AY35" s="40" t="n">
        <f aca="false">(AW35-AW34)/AW34</f>
        <v>-0.129543306111244</v>
      </c>
      <c r="AZ35" s="12" t="n">
        <f aca="false">workers_and_wage_high!B23</f>
        <v>6367.86106940948</v>
      </c>
      <c r="BA35" s="40" t="n">
        <f aca="false">(AZ35-AZ34)/AZ34</f>
        <v>0.0632023395926261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0.0137726013885407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97063947.8575068</v>
      </c>
      <c r="E36" s="9"/>
      <c r="F36" s="82" t="n">
        <f aca="false">'High pensions'!I36</f>
        <v>17642521.4908933</v>
      </c>
      <c r="G36" s="82" t="n">
        <f aca="false">'High pensions'!K36</f>
        <v>282736.660424604</v>
      </c>
      <c r="H36" s="82" t="n">
        <f aca="false">'High pensions'!V36</f>
        <v>1555533.68485481</v>
      </c>
      <c r="I36" s="82" t="n">
        <f aca="false">'High pensions'!M36</f>
        <v>8744.43279663729</v>
      </c>
      <c r="J36" s="82" t="n">
        <f aca="false">'High pensions'!W36</f>
        <v>48109.2892223139</v>
      </c>
      <c r="K36" s="9"/>
      <c r="L36" s="82" t="n">
        <f aca="false">'High pensions'!N36</f>
        <v>3002505.36843241</v>
      </c>
      <c r="M36" s="67"/>
      <c r="N36" s="82" t="n">
        <f aca="false">'High pensions'!L36</f>
        <v>730227.667686787</v>
      </c>
      <c r="O36" s="9"/>
      <c r="P36" s="82" t="n">
        <f aca="false">'High pensions'!X36</f>
        <v>19597511.8057246</v>
      </c>
      <c r="Q36" s="67"/>
      <c r="R36" s="82" t="n">
        <f aca="false">'High SIPA income'!G31</f>
        <v>16096436.1339993</v>
      </c>
      <c r="S36" s="67"/>
      <c r="T36" s="82" t="n">
        <f aca="false">'High SIPA income'!J31</f>
        <v>61546118.6638301</v>
      </c>
      <c r="U36" s="9"/>
      <c r="V36" s="82" t="n">
        <f aca="false">'High SIPA income'!F31</f>
        <v>90185.0257722992</v>
      </c>
      <c r="W36" s="67"/>
      <c r="X36" s="82" t="n">
        <f aca="false">'High SIPA income'!M31</f>
        <v>226518.783675605</v>
      </c>
      <c r="Y36" s="9"/>
      <c r="Z36" s="9" t="n">
        <f aca="false">R36+V36-N36-L36-F36</f>
        <v>-5188633.36724087</v>
      </c>
      <c r="AA36" s="9"/>
      <c r="AB36" s="9" t="n">
        <f aca="false">T36-P36-D36</f>
        <v>-55115340.9994014</v>
      </c>
      <c r="AC36" s="50"/>
      <c r="AD36" s="9"/>
      <c r="AE36" s="9"/>
      <c r="AF36" s="9"/>
      <c r="AG36" s="9" t="n">
        <f aca="false">AG35*'Optimist macro hypothesis'!B18/'Optimist macro hypothesis'!B17</f>
        <v>4553103519.4936</v>
      </c>
      <c r="AH36" s="40" t="n">
        <f aca="false">(AG36-AG35)/AG35</f>
        <v>0.132627043335197</v>
      </c>
      <c r="AI36" s="40"/>
      <c r="AJ36" s="40" t="n">
        <f aca="false">AB36/AG36</f>
        <v>-0.0121050050286428</v>
      </c>
      <c r="AK36" s="7"/>
      <c r="AL36" s="7"/>
      <c r="AU36" s="9"/>
      <c r="AW36" s="7" t="n">
        <f aca="false">workers_and_wage_high!C24</f>
        <v>10050179</v>
      </c>
      <c r="AY36" s="40" t="n">
        <f aca="false">(AW36-AW35)/AW35</f>
        <v>0.0100349455816934</v>
      </c>
      <c r="AZ36" s="12" t="n">
        <f aca="false">workers_and_wage_high!B24</f>
        <v>6183.95940780232</v>
      </c>
      <c r="BA36" s="40" t="n">
        <f aca="false">(AZ36-AZ35)/AZ35</f>
        <v>-0.0288796598422367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0.0162348278795674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96988338.4261963</v>
      </c>
      <c r="E37" s="9"/>
      <c r="F37" s="82" t="n">
        <f aca="false">'High pensions'!I37</f>
        <v>17628778.5817468</v>
      </c>
      <c r="G37" s="82" t="n">
        <f aca="false">'High pensions'!K37</f>
        <v>299474.740149188</v>
      </c>
      <c r="H37" s="82" t="n">
        <f aca="false">'High pensions'!V37</f>
        <v>1647621.66096754</v>
      </c>
      <c r="I37" s="82" t="n">
        <f aca="false">'High pensions'!M37</f>
        <v>9262.10536543885</v>
      </c>
      <c r="J37" s="82" t="n">
        <f aca="false">'High pensions'!W37</f>
        <v>50957.3709577593</v>
      </c>
      <c r="K37" s="9"/>
      <c r="L37" s="82" t="n">
        <f aca="false">'High pensions'!N37</f>
        <v>3002498.41483284</v>
      </c>
      <c r="M37" s="67"/>
      <c r="N37" s="82" t="n">
        <f aca="false">'High pensions'!L37</f>
        <v>732166.440172035</v>
      </c>
      <c r="O37" s="9"/>
      <c r="P37" s="82" t="n">
        <f aca="false">'High pensions'!X37</f>
        <v>19608142.2776469</v>
      </c>
      <c r="Q37" s="67"/>
      <c r="R37" s="82" t="n">
        <f aca="false">'High SIPA income'!G32</f>
        <v>18929837.8433513</v>
      </c>
      <c r="S37" s="67"/>
      <c r="T37" s="82" t="n">
        <f aca="false">'High SIPA income'!J32</f>
        <v>72379875.6752803</v>
      </c>
      <c r="U37" s="9"/>
      <c r="V37" s="82" t="n">
        <f aca="false">'High SIPA income'!F32</f>
        <v>93059.1908955133</v>
      </c>
      <c r="W37" s="67"/>
      <c r="X37" s="82" t="n">
        <f aca="false">'High SIPA income'!M32</f>
        <v>233737.857820321</v>
      </c>
      <c r="Y37" s="9"/>
      <c r="Z37" s="9" t="n">
        <f aca="false">R37+V37-N37-L37-F37</f>
        <v>-2340546.40250483</v>
      </c>
      <c r="AA37" s="9"/>
      <c r="AB37" s="9" t="n">
        <f aca="false">T37-P37-D37</f>
        <v>-44216605.028563</v>
      </c>
      <c r="AC37" s="50"/>
      <c r="AD37" s="9"/>
      <c r="AE37" s="9"/>
      <c r="AF37" s="9"/>
      <c r="AG37" s="9" t="n">
        <f aca="false">AG36*'Optimist macro hypothesis'!B19/'Optimist macro hypothesis'!B18</f>
        <v>4733325700.21733</v>
      </c>
      <c r="AH37" s="40" t="n">
        <f aca="false">(AG37-AG36)/AG36</f>
        <v>0.0395822717300694</v>
      </c>
      <c r="AI37" s="40" t="n">
        <f aca="false">(AG37-AG33)/AG33</f>
        <v>-0.0604251039042055</v>
      </c>
      <c r="AJ37" s="40" t="n">
        <f aca="false">AB37/AG37</f>
        <v>-0.00934155133810732</v>
      </c>
      <c r="AK37" s="7"/>
      <c r="AL37" s="7"/>
      <c r="AW37" s="7" t="n">
        <f aca="false">workers_and_wage_high!C25</f>
        <v>10343274</v>
      </c>
      <c r="AY37" s="40" t="n">
        <f aca="false">(AW37-AW36)/AW36</f>
        <v>0.0291631621685544</v>
      </c>
      <c r="AZ37" s="12" t="n">
        <f aca="false">workers_and_wage_high!B25</f>
        <v>6110.00722758612</v>
      </c>
      <c r="BA37" s="40" t="n">
        <f aca="false">(AZ37-AZ36)/AZ36</f>
        <v>-0.0119587104861803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0.0141481152211718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99457053.601098</v>
      </c>
      <c r="E38" s="6"/>
      <c r="F38" s="81" t="n">
        <f aca="false">'High pensions'!I38</f>
        <v>18077496.7875222</v>
      </c>
      <c r="G38" s="81" t="n">
        <f aca="false">'High pensions'!K38</f>
        <v>334347.301075394</v>
      </c>
      <c r="H38" s="81" t="n">
        <f aca="false">'High pensions'!V38</f>
        <v>1839480.20211463</v>
      </c>
      <c r="I38" s="81" t="n">
        <f aca="false">'High pensions'!M38</f>
        <v>10340.6381775895</v>
      </c>
      <c r="J38" s="81" t="n">
        <f aca="false">'High pensions'!W38</f>
        <v>56891.1402715867</v>
      </c>
      <c r="K38" s="6"/>
      <c r="L38" s="81" t="n">
        <f aca="false">'High pensions'!N38</f>
        <v>3762448.95027342</v>
      </c>
      <c r="M38" s="8"/>
      <c r="N38" s="81" t="n">
        <f aca="false">'High pensions'!L38</f>
        <v>753552.554178573</v>
      </c>
      <c r="O38" s="6"/>
      <c r="P38" s="81" t="n">
        <f aca="false">'High pensions'!X38</f>
        <v>23669189.3080412</v>
      </c>
      <c r="Q38" s="8"/>
      <c r="R38" s="81" t="n">
        <f aca="false">'High SIPA income'!G33</f>
        <v>16825377.7521712</v>
      </c>
      <c r="S38" s="8"/>
      <c r="T38" s="81" t="n">
        <f aca="false">'High SIPA income'!J33</f>
        <v>64333290.1195195</v>
      </c>
      <c r="U38" s="6"/>
      <c r="V38" s="81" t="n">
        <f aca="false">'High SIPA income'!F33</f>
        <v>95102.6203572274</v>
      </c>
      <c r="W38" s="8"/>
      <c r="X38" s="81" t="n">
        <f aca="false">'High SIPA income'!M33</f>
        <v>238870.363491085</v>
      </c>
      <c r="Y38" s="6"/>
      <c r="Z38" s="6" t="n">
        <f aca="false">R38+V38-N38-L38-F38</f>
        <v>-5673017.91944574</v>
      </c>
      <c r="AA38" s="6"/>
      <c r="AB38" s="6" t="n">
        <f aca="false">T38-P38-D38</f>
        <v>-58792952.7896197</v>
      </c>
      <c r="AC38" s="50"/>
      <c r="AD38" s="6"/>
      <c r="AE38" s="6"/>
      <c r="AF38" s="6"/>
      <c r="AG38" s="6" t="n">
        <f aca="false">AG37*'Optimist macro hypothesis'!B20/'Optimist macro hypothesis'!B19</f>
        <v>4836393169.61816</v>
      </c>
      <c r="AH38" s="61" t="n">
        <f aca="false">(AG38-AG37)/AG37</f>
        <v>0.0217748525938319</v>
      </c>
      <c r="AI38" s="61"/>
      <c r="AJ38" s="61" t="n">
        <f aca="false">AB38/AG38</f>
        <v>-0.0121563633740434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0.0230033446147109</v>
      </c>
      <c r="AV38" s="5"/>
      <c r="AW38" s="5" t="n">
        <f aca="false">workers_and_wage_high!C26</f>
        <v>10733131</v>
      </c>
      <c r="AX38" s="5"/>
      <c r="AY38" s="61" t="n">
        <f aca="false">(AW38-AW37)/AW37</f>
        <v>0.0376918372267814</v>
      </c>
      <c r="AZ38" s="11" t="n">
        <f aca="false">workers_and_wage_high!B26</f>
        <v>6088.13282224197</v>
      </c>
      <c r="BA38" s="61" t="n">
        <f aca="false">(AZ38-AZ37)/AZ37</f>
        <v>-0.00358009483939555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0.0167601881647178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100460976.258788</v>
      </c>
      <c r="E39" s="9"/>
      <c r="F39" s="82" t="n">
        <f aca="false">'High pensions'!I39</f>
        <v>18259971.6142158</v>
      </c>
      <c r="G39" s="82" t="n">
        <f aca="false">'High pensions'!K39</f>
        <v>351079.298091572</v>
      </c>
      <c r="H39" s="82" t="n">
        <f aca="false">'High pensions'!V39</f>
        <v>1931534.71296041</v>
      </c>
      <c r="I39" s="82" t="n">
        <f aca="false">'High pensions'!M39</f>
        <v>10858.1226213889</v>
      </c>
      <c r="J39" s="82" t="n">
        <f aca="false">'High pensions'!W39</f>
        <v>59738.1869987758</v>
      </c>
      <c r="K39" s="9"/>
      <c r="L39" s="82" t="n">
        <f aca="false">'High pensions'!N39</f>
        <v>3149979.29052346</v>
      </c>
      <c r="M39" s="67"/>
      <c r="N39" s="82" t="n">
        <f aca="false">'High pensions'!L39</f>
        <v>762968.989961881</v>
      </c>
      <c r="O39" s="9"/>
      <c r="P39" s="82" t="n">
        <f aca="false">'High pensions'!X39</f>
        <v>20542887.7834224</v>
      </c>
      <c r="Q39" s="67"/>
      <c r="R39" s="82" t="n">
        <f aca="false">'High SIPA income'!G34</f>
        <v>19972992.3748829</v>
      </c>
      <c r="S39" s="67"/>
      <c r="T39" s="82" t="n">
        <f aca="false">'High SIPA income'!J34</f>
        <v>76368467.4385681</v>
      </c>
      <c r="U39" s="9"/>
      <c r="V39" s="82" t="n">
        <f aca="false">'High SIPA income'!F34</f>
        <v>99309.5487877962</v>
      </c>
      <c r="W39" s="67"/>
      <c r="X39" s="82" t="n">
        <f aca="false">'High SIPA income'!M34</f>
        <v>249436.954817552</v>
      </c>
      <c r="Y39" s="9"/>
      <c r="Z39" s="9" t="n">
        <f aca="false">R39+V39-N39-L39-F39</f>
        <v>-2100617.97103038</v>
      </c>
      <c r="AA39" s="9"/>
      <c r="AB39" s="9" t="n">
        <f aca="false">T39-P39-D39</f>
        <v>-44635396.6036426</v>
      </c>
      <c r="AC39" s="50"/>
      <c r="AD39" s="9"/>
      <c r="AE39" s="9"/>
      <c r="AF39" s="9"/>
      <c r="AG39" s="9" t="n">
        <f aca="false">AG38*'Optimist macro hypothesis'!B21/'Optimist macro hypothesis'!B20</f>
        <v>4917481247.46468</v>
      </c>
      <c r="AH39" s="40" t="n">
        <f aca="false">(AG39-AG38)/AG38</f>
        <v>0.0167662295025795</v>
      </c>
      <c r="AI39" s="40"/>
      <c r="AJ39" s="40" t="n">
        <f aca="false">AB39/AG39</f>
        <v>-0.0090768819152397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11030940</v>
      </c>
      <c r="AX39" s="7"/>
      <c r="AY39" s="40" t="n">
        <f aca="false">(AW39-AW38)/AW38</f>
        <v>0.0277467031754294</v>
      </c>
      <c r="AZ39" s="12" t="n">
        <f aca="false">workers_and_wage_high!B27</f>
        <v>6128.85087740265</v>
      </c>
      <c r="BA39" s="40" t="n">
        <f aca="false">(AZ39-AZ38)/AZ38</f>
        <v>0.0066881023048526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0.0144836230577061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94935678.124977</v>
      </c>
      <c r="E40" s="9"/>
      <c r="F40" s="82" t="n">
        <f aca="false">'High pensions'!I40</f>
        <v>17255683.2741983</v>
      </c>
      <c r="G40" s="82" t="n">
        <f aca="false">'High pensions'!K40</f>
        <v>359672.056902706</v>
      </c>
      <c r="H40" s="82" t="n">
        <f aca="false">'High pensions'!V40</f>
        <v>1978809.53666555</v>
      </c>
      <c r="I40" s="82" t="n">
        <f aca="false">'High pensions'!M40</f>
        <v>11123.8780485373</v>
      </c>
      <c r="J40" s="82" t="n">
        <f aca="false">'High pensions'!W40</f>
        <v>61200.2949484189</v>
      </c>
      <c r="K40" s="9"/>
      <c r="L40" s="82" t="n">
        <f aca="false">'High pensions'!N40</f>
        <v>2817712.23738288</v>
      </c>
      <c r="M40" s="67"/>
      <c r="N40" s="82" t="n">
        <f aca="false">'High pensions'!L40</f>
        <v>723414.698710445</v>
      </c>
      <c r="O40" s="9"/>
      <c r="P40" s="82" t="n">
        <f aca="false">'High pensions'!X40</f>
        <v>18601136.425082</v>
      </c>
      <c r="Q40" s="67"/>
      <c r="R40" s="82" t="n">
        <f aca="false">'High SIPA income'!G35</f>
        <v>17757140.645872</v>
      </c>
      <c r="S40" s="67"/>
      <c r="T40" s="82" t="n">
        <f aca="false">'High SIPA income'!J35</f>
        <v>67895966.3010585</v>
      </c>
      <c r="U40" s="9"/>
      <c r="V40" s="82" t="n">
        <f aca="false">'High SIPA income'!F35</f>
        <v>107147.118516603</v>
      </c>
      <c r="W40" s="67"/>
      <c r="X40" s="82" t="n">
        <f aca="false">'High SIPA income'!M35</f>
        <v>269122.670342262</v>
      </c>
      <c r="Y40" s="9"/>
      <c r="Z40" s="9" t="n">
        <f aca="false">R40+V40-N40-L40-F40</f>
        <v>-2932522.44590301</v>
      </c>
      <c r="AA40" s="9"/>
      <c r="AB40" s="9" t="n">
        <f aca="false">T40-P40-D40</f>
        <v>-45640848.2490005</v>
      </c>
      <c r="AC40" s="50"/>
      <c r="AD40" s="9"/>
      <c r="AE40" s="9"/>
      <c r="AF40" s="9"/>
      <c r="AG40" s="9" t="n">
        <f aca="false">AG39*'Optimist macro hypothesis'!B22/'Optimist macro hypothesis'!B21</f>
        <v>5099475941.83284</v>
      </c>
      <c r="AH40" s="40" t="n">
        <f aca="false">(AG40-AG39)/AG39</f>
        <v>0.0370097383618878</v>
      </c>
      <c r="AI40" s="40"/>
      <c r="AJ40" s="40" t="n">
        <f aca="false">AB40/AG40</f>
        <v>-0.00895010561273408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11347122</v>
      </c>
      <c r="AX40" s="7"/>
      <c r="AY40" s="40" t="n">
        <f aca="false">(AW40-AW39)/AW39</f>
        <v>0.028663196427503</v>
      </c>
      <c r="AZ40" s="12" t="n">
        <f aca="false">workers_and_wage_high!B28</f>
        <v>6195.16316322081</v>
      </c>
      <c r="BA40" s="40" t="n">
        <f aca="false">(AZ40-AZ39)/AZ39</f>
        <v>0.0108196931438899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0.0166437628682387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109469994.345791</v>
      </c>
      <c r="E41" s="9"/>
      <c r="F41" s="82" t="n">
        <f aca="false">'High pensions'!I41</f>
        <v>19897467.2933027</v>
      </c>
      <c r="G41" s="82" t="n">
        <f aca="false">'High pensions'!K41</f>
        <v>445624.524310684</v>
      </c>
      <c r="H41" s="82" t="n">
        <f aca="false">'High pensions'!V41</f>
        <v>2451694.65226642</v>
      </c>
      <c r="I41" s="82" t="n">
        <f aca="false">'High pensions'!M41</f>
        <v>13782.2017828047</v>
      </c>
      <c r="J41" s="82" t="n">
        <f aca="false">'High pensions'!W41</f>
        <v>75825.6078020547</v>
      </c>
      <c r="K41" s="9"/>
      <c r="L41" s="82" t="n">
        <f aca="false">'High pensions'!N41</f>
        <v>3413297.0338209</v>
      </c>
      <c r="M41" s="67"/>
      <c r="N41" s="82" t="n">
        <f aca="false">'High pensions'!L41</f>
        <v>835585.476325501</v>
      </c>
      <c r="O41" s="9"/>
      <c r="P41" s="82" t="n">
        <f aca="false">'High pensions'!X41</f>
        <v>22308759.287798</v>
      </c>
      <c r="Q41" s="67"/>
      <c r="R41" s="82" t="n">
        <f aca="false">'High SIPA income'!G36</f>
        <v>21405575.0277617</v>
      </c>
      <c r="S41" s="67"/>
      <c r="T41" s="82" t="n">
        <f aca="false">'High SIPA income'!J36</f>
        <v>81846071.3762241</v>
      </c>
      <c r="U41" s="9"/>
      <c r="V41" s="82" t="n">
        <f aca="false">'High SIPA income'!F36</f>
        <v>106130.685336469</v>
      </c>
      <c r="W41" s="67"/>
      <c r="X41" s="82" t="n">
        <f aca="false">'High SIPA income'!M36</f>
        <v>266569.683239581</v>
      </c>
      <c r="Y41" s="9"/>
      <c r="Z41" s="9" t="n">
        <f aca="false">R41+V41-N41-L41-F41</f>
        <v>-2634644.09035089</v>
      </c>
      <c r="AA41" s="9"/>
      <c r="AB41" s="9" t="n">
        <f aca="false">T41-P41-D41</f>
        <v>-49932682.2573646</v>
      </c>
      <c r="AC41" s="50"/>
      <c r="AD41" s="9"/>
      <c r="AE41" s="9"/>
      <c r="AF41" s="9"/>
      <c r="AG41" s="9" t="n">
        <f aca="false">AG40*'Optimist macro hypothesis'!B23/'Optimist macro hypothesis'!B22</f>
        <v>5183426360.29764</v>
      </c>
      <c r="AH41" s="40" t="n">
        <f aca="false">(AG41-AG40)/AG40</f>
        <v>0.0164625580005444</v>
      </c>
      <c r="AI41" s="40" t="n">
        <f aca="false">(AG41-AG37)/AG37</f>
        <v>0.0950918420973333</v>
      </c>
      <c r="AJ41" s="40" t="n">
        <f aca="false">AB41/AG41</f>
        <v>-0.00963314201583397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11410382</v>
      </c>
      <c r="AX41" s="7"/>
      <c r="AY41" s="40" t="n">
        <f aca="false">(AW41-AW40)/AW40</f>
        <v>0.00557498192052575</v>
      </c>
      <c r="AZ41" s="12" t="n">
        <f aca="false">workers_and_wage_high!B29</f>
        <v>6359.73257129941</v>
      </c>
      <c r="BA41" s="40" t="n">
        <f aca="false">(AZ41-AZ40)/AZ40</f>
        <v>0.0265641765588371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0.0145436356474655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104020261.537444</v>
      </c>
      <c r="E42" s="6"/>
      <c r="F42" s="81" t="n">
        <f aca="false">'High pensions'!I42</f>
        <v>18906913.8456721</v>
      </c>
      <c r="G42" s="81" t="n">
        <f aca="false">'High pensions'!K42</f>
        <v>426547.77992755</v>
      </c>
      <c r="H42" s="81" t="n">
        <f aca="false">'High pensions'!V42</f>
        <v>2346740.03321997</v>
      </c>
      <c r="I42" s="81" t="n">
        <f aca="false">'High pensions'!M42</f>
        <v>13192.1993792026</v>
      </c>
      <c r="J42" s="81" t="n">
        <f aca="false">'High pensions'!W42</f>
        <v>72579.588656288</v>
      </c>
      <c r="K42" s="6"/>
      <c r="L42" s="81" t="n">
        <f aca="false">'High pensions'!N42</f>
        <v>3791477.52919835</v>
      </c>
      <c r="M42" s="8"/>
      <c r="N42" s="81" t="n">
        <f aca="false">'High pensions'!L42</f>
        <v>795894.138782077</v>
      </c>
      <c r="O42" s="6"/>
      <c r="P42" s="81" t="n">
        <f aca="false">'High pensions'!X42</f>
        <v>24052769.64778</v>
      </c>
      <c r="Q42" s="8"/>
      <c r="R42" s="81" t="n">
        <f aca="false">'High SIPA income'!G37</f>
        <v>18901504.604934</v>
      </c>
      <c r="S42" s="8"/>
      <c r="T42" s="81" t="n">
        <f aca="false">'High SIPA income'!J37</f>
        <v>72271541.082502</v>
      </c>
      <c r="U42" s="6"/>
      <c r="V42" s="81" t="n">
        <f aca="false">'High SIPA income'!F37</f>
        <v>113262.287512887</v>
      </c>
      <c r="W42" s="8"/>
      <c r="X42" s="81" t="n">
        <f aca="false">'High SIPA income'!M37</f>
        <v>284482.211808783</v>
      </c>
      <c r="Y42" s="6"/>
      <c r="Z42" s="6" t="n">
        <f aca="false">R42+V42-N42-L42-F42</f>
        <v>-4479518.62120565</v>
      </c>
      <c r="AA42" s="6"/>
      <c r="AB42" s="6" t="n">
        <f aca="false">T42-P42-D42</f>
        <v>-55801490.1027219</v>
      </c>
      <c r="AC42" s="50"/>
      <c r="AD42" s="6"/>
      <c r="AE42" s="6"/>
      <c r="AF42" s="6"/>
      <c r="AG42" s="6" t="n">
        <f aca="false">AG41*'Optimist macro hypothesis'!B24/'Optimist macro hypothesis'!B23</f>
        <v>5247486589.03573</v>
      </c>
      <c r="AH42" s="61" t="n">
        <f aca="false">(AG42-AG41)/AG41</f>
        <v>0.0123586647682988</v>
      </c>
      <c r="AI42" s="61"/>
      <c r="AJ42" s="61" t="n">
        <f aca="false">AB42/AG42</f>
        <v>-0.0106339462056588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0.0112636482033383</v>
      </c>
      <c r="AV42" s="5"/>
      <c r="AW42" s="5" t="n">
        <f aca="false">workers_and_wage_high!C30</f>
        <v>11417210</v>
      </c>
      <c r="AX42" s="5"/>
      <c r="AY42" s="61" t="n">
        <f aca="false">(AW42-AW41)/AW41</f>
        <v>0.000598402402303446</v>
      </c>
      <c r="AZ42" s="11" t="n">
        <f aca="false">workers_and_wage_high!B30</f>
        <v>6478.22801861625</v>
      </c>
      <c r="BA42" s="61" t="n">
        <f aca="false">(AZ42-AZ41)/AZ41</f>
        <v>0.0186321430953859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0.0168922406031385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119050365.316503</v>
      </c>
      <c r="E43" s="9"/>
      <c r="F43" s="82" t="n">
        <f aca="false">'High pensions'!I43</f>
        <v>21638813.1222366</v>
      </c>
      <c r="G43" s="82" t="n">
        <f aca="false">'High pensions'!K43</f>
        <v>515013.184605816</v>
      </c>
      <c r="H43" s="82" t="n">
        <f aca="false">'High pensions'!V43</f>
        <v>2833450.58824561</v>
      </c>
      <c r="I43" s="82" t="n">
        <f aca="false">'High pensions'!M43</f>
        <v>15928.2428228603</v>
      </c>
      <c r="J43" s="82" t="n">
        <f aca="false">'High pensions'!W43</f>
        <v>87632.4924199675</v>
      </c>
      <c r="K43" s="9"/>
      <c r="L43" s="82" t="n">
        <f aca="false">'High pensions'!N43</f>
        <v>3659668.58661834</v>
      </c>
      <c r="M43" s="67"/>
      <c r="N43" s="82" t="n">
        <f aca="false">'High pensions'!L43</f>
        <v>912678.140458927</v>
      </c>
      <c r="O43" s="9"/>
      <c r="P43" s="82" t="n">
        <f aca="false">'High pensions'!X43</f>
        <v>24011323.5385139</v>
      </c>
      <c r="Q43" s="67"/>
      <c r="R43" s="82" t="n">
        <f aca="false">'High SIPA income'!G38</f>
        <v>22549827.16203</v>
      </c>
      <c r="S43" s="67"/>
      <c r="T43" s="82" t="n">
        <f aca="false">'High SIPA income'!J38</f>
        <v>86221218.5858764</v>
      </c>
      <c r="U43" s="9"/>
      <c r="V43" s="82" t="n">
        <f aca="false">'High SIPA income'!F38</f>
        <v>105822.159339001</v>
      </c>
      <c r="W43" s="67"/>
      <c r="X43" s="82" t="n">
        <f aca="false">'High SIPA income'!M38</f>
        <v>265794.754884456</v>
      </c>
      <c r="Y43" s="9"/>
      <c r="Z43" s="9" t="n">
        <f aca="false">R43+V43-N43-L43-F43</f>
        <v>-3555510.52794493</v>
      </c>
      <c r="AA43" s="9"/>
      <c r="AB43" s="9" t="n">
        <f aca="false">T43-P43-D43</f>
        <v>-56840470.269141</v>
      </c>
      <c r="AC43" s="50"/>
      <c r="AD43" s="9"/>
      <c r="AE43" s="9"/>
      <c r="AF43" s="9"/>
      <c r="AG43" s="9" t="n">
        <f aca="false">AG42*'Optimist macro hypothesis'!B25/'Optimist macro hypothesis'!B24</f>
        <v>5310879747.26185</v>
      </c>
      <c r="AH43" s="40" t="n">
        <f aca="false">(AG43-AG42)/AG42</f>
        <v>0.012080670841271</v>
      </c>
      <c r="AI43" s="40"/>
      <c r="AJ43" s="40" t="n">
        <f aca="false">AB43/AG43</f>
        <v>-0.0107026468257818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11499150</v>
      </c>
      <c r="AX43" s="7"/>
      <c r="AY43" s="40" t="n">
        <f aca="false">(AW43-AW42)/AW42</f>
        <v>0.00717688472052279</v>
      </c>
      <c r="AZ43" s="12" t="n">
        <f aca="false">workers_and_wage_high!B31</f>
        <v>6581.90563885005</v>
      </c>
      <c r="BA43" s="40" t="n">
        <f aca="false">(AZ43-AZ42)/AZ42</f>
        <v>0.0160040091111131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0.014522655688238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113487750.043477</v>
      </c>
      <c r="E44" s="9"/>
      <c r="F44" s="82" t="n">
        <f aca="false">'High pensions'!I44</f>
        <v>20627741.9504354</v>
      </c>
      <c r="G44" s="82" t="n">
        <f aca="false">'High pensions'!K44</f>
        <v>514703.907334508</v>
      </c>
      <c r="H44" s="82" t="n">
        <f aca="false">'High pensions'!V44</f>
        <v>2831749.03595042</v>
      </c>
      <c r="I44" s="82" t="n">
        <f aca="false">'High pensions'!M44</f>
        <v>15918.6775464282</v>
      </c>
      <c r="J44" s="82" t="n">
        <f aca="false">'High pensions'!W44</f>
        <v>87579.8670912507</v>
      </c>
      <c r="K44" s="9"/>
      <c r="L44" s="82" t="n">
        <f aca="false">'High pensions'!N44</f>
        <v>3278145.08009753</v>
      </c>
      <c r="M44" s="67"/>
      <c r="N44" s="82" t="n">
        <f aca="false">'High pensions'!L44</f>
        <v>871189.369517237</v>
      </c>
      <c r="O44" s="9"/>
      <c r="P44" s="82" t="n">
        <f aca="false">'High pensions'!X44</f>
        <v>21803337.2729363</v>
      </c>
      <c r="Q44" s="67"/>
      <c r="R44" s="82" t="n">
        <f aca="false">'High SIPA income'!G39</f>
        <v>19906992.6364185</v>
      </c>
      <c r="S44" s="67"/>
      <c r="T44" s="82" t="n">
        <f aca="false">'High SIPA income'!J39</f>
        <v>76116111.7182398</v>
      </c>
      <c r="U44" s="9"/>
      <c r="V44" s="82" t="n">
        <f aca="false">'High SIPA income'!F39</f>
        <v>113566.354432663</v>
      </c>
      <c r="W44" s="67"/>
      <c r="X44" s="82" t="n">
        <f aca="false">'High SIPA income'!M39</f>
        <v>285245.940246336</v>
      </c>
      <c r="Y44" s="9"/>
      <c r="Z44" s="9" t="n">
        <f aca="false">R44+V44-N44-L44-F44</f>
        <v>-4756517.40919898</v>
      </c>
      <c r="AA44" s="9"/>
      <c r="AB44" s="9" t="n">
        <f aca="false">T44-P44-D44</f>
        <v>-59174975.5981731</v>
      </c>
      <c r="AC44" s="50"/>
      <c r="AD44" s="9"/>
      <c r="AE44" s="9"/>
      <c r="AF44" s="9"/>
      <c r="AG44" s="9" t="n">
        <f aca="false">AG43*'Optimist macro hypothesis'!B26/'Optimist macro hypothesis'!B25</f>
        <v>5379947118.63364</v>
      </c>
      <c r="AH44" s="40" t="n">
        <f aca="false">(AG44-AG43)/AG43</f>
        <v>0.0130048833072146</v>
      </c>
      <c r="AI44" s="40"/>
      <c r="AJ44" s="40" t="n">
        <f aca="false">AB44/AG44</f>
        <v>-0.0109991742099506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11579781</v>
      </c>
      <c r="AX44" s="7"/>
      <c r="AY44" s="40" t="n">
        <f aca="false">(AW44-AW43)/AW43</f>
        <v>0.00701190957592518</v>
      </c>
      <c r="AZ44" s="12" t="n">
        <f aca="false">workers_and_wage_high!B32</f>
        <v>6650.72215612045</v>
      </c>
      <c r="BA44" s="40" t="n">
        <f aca="false">(AZ44-AZ43)/AZ43</f>
        <v>0.0104554092760317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0.0168627472415256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124953579.878452</v>
      </c>
      <c r="E45" s="9"/>
      <c r="F45" s="82" t="n">
        <f aca="false">'High pensions'!I45</f>
        <v>22711792.2465498</v>
      </c>
      <c r="G45" s="82" t="n">
        <f aca="false">'High pensions'!K45</f>
        <v>588818.410211363</v>
      </c>
      <c r="H45" s="82" t="n">
        <f aca="false">'High pensions'!V45</f>
        <v>3239505.16346527</v>
      </c>
      <c r="I45" s="82" t="n">
        <f aca="false">'High pensions'!M45</f>
        <v>18210.8786663308</v>
      </c>
      <c r="J45" s="82" t="n">
        <f aca="false">'High pensions'!W45</f>
        <v>100190.881344287</v>
      </c>
      <c r="K45" s="9"/>
      <c r="L45" s="82" t="n">
        <f aca="false">'High pensions'!N45</f>
        <v>3788727.51215152</v>
      </c>
      <c r="M45" s="67"/>
      <c r="N45" s="82" t="n">
        <f aca="false">'High pensions'!L45</f>
        <v>960557.015326858</v>
      </c>
      <c r="O45" s="9"/>
      <c r="P45" s="82" t="n">
        <f aca="false">'High pensions'!X45</f>
        <v>24944426.3595973</v>
      </c>
      <c r="Q45" s="67"/>
      <c r="R45" s="82" t="n">
        <f aca="false">'High SIPA income'!G40</f>
        <v>23761759.0671836</v>
      </c>
      <c r="S45" s="67" t="n">
        <f aca="false">SUM(T42:T45)/AVERAGE(AG42:AG45)</f>
        <v>0.0609505891541543</v>
      </c>
      <c r="T45" s="82" t="n">
        <f aca="false">'High SIPA income'!J40</f>
        <v>90855145.26543</v>
      </c>
      <c r="U45" s="9"/>
      <c r="V45" s="82" t="n">
        <f aca="false">'High SIPA income'!F40</f>
        <v>107082.438359208</v>
      </c>
      <c r="W45" s="67"/>
      <c r="X45" s="82" t="n">
        <f aca="false">'High SIPA income'!M40</f>
        <v>268960.212434692</v>
      </c>
      <c r="Y45" s="9"/>
      <c r="Z45" s="9" t="n">
        <f aca="false">R45+V45-N45-L45-F45</f>
        <v>-3592235.26848529</v>
      </c>
      <c r="AA45" s="9"/>
      <c r="AB45" s="9" t="n">
        <f aca="false">T45-P45-D45</f>
        <v>-59042860.9726189</v>
      </c>
      <c r="AC45" s="50"/>
      <c r="AD45" s="9"/>
      <c r="AE45" s="9"/>
      <c r="AF45" s="9"/>
      <c r="AG45" s="9" t="n">
        <f aca="false">AG44*'Optimist macro hypothesis'!B27/'Optimist macro hypothesis'!B26</f>
        <v>5420890527.75021</v>
      </c>
      <c r="AH45" s="40" t="n">
        <f aca="false">(AG45-AG44)/AG44</f>
        <v>0.00761037389656854</v>
      </c>
      <c r="AI45" s="40" t="n">
        <f aca="false">(AG45-AG41)/AG41</f>
        <v>0.0458122004532403</v>
      </c>
      <c r="AJ45" s="40" t="n">
        <f aca="false">AB45/AG45</f>
        <v>-0.0108917272301241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11610315</v>
      </c>
      <c r="AX45" s="7"/>
      <c r="AY45" s="40" t="n">
        <f aca="false">(AW45-AW44)/AW44</f>
        <v>0.00263683743241776</v>
      </c>
      <c r="AZ45" s="12" t="n">
        <f aca="false">workers_and_wage_high!B33</f>
        <v>6761.03792416463</v>
      </c>
      <c r="BA45" s="40" t="n">
        <f aca="false">(AZ45-AZ44)/AZ44</f>
        <v>0.0165870360322692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0.0145880999898241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119539324.947111</v>
      </c>
      <c r="E46" s="6"/>
      <c r="F46" s="81" t="n">
        <f aca="false">'High pensions'!I46</f>
        <v>21727687.3230247</v>
      </c>
      <c r="G46" s="81" t="n">
        <f aca="false">'High pensions'!K46</f>
        <v>576071.993971861</v>
      </c>
      <c r="H46" s="81" t="n">
        <f aca="false">'High pensions'!V46</f>
        <v>3169378.14211632</v>
      </c>
      <c r="I46" s="81" t="n">
        <f aca="false">'High pensions'!M46</f>
        <v>17816.6596073771</v>
      </c>
      <c r="J46" s="81" t="n">
        <f aca="false">'High pensions'!W46</f>
        <v>98022.0043953502</v>
      </c>
      <c r="K46" s="6"/>
      <c r="L46" s="81" t="n">
        <f aca="false">'High pensions'!N46</f>
        <v>4207157.34965054</v>
      </c>
      <c r="M46" s="8"/>
      <c r="N46" s="81" t="n">
        <f aca="false">'High pensions'!L46</f>
        <v>920758.779759329</v>
      </c>
      <c r="O46" s="6"/>
      <c r="P46" s="81" t="n">
        <f aca="false">'High pensions'!X46</f>
        <v>26896702.6257969</v>
      </c>
      <c r="Q46" s="8"/>
      <c r="R46" s="81" t="n">
        <f aca="false">'High SIPA income'!G41</f>
        <v>20771788.9966561</v>
      </c>
      <c r="S46" s="8"/>
      <c r="T46" s="81" t="n">
        <f aca="false">'High SIPA income'!J41</f>
        <v>79422735.5549792</v>
      </c>
      <c r="U46" s="6"/>
      <c r="V46" s="81" t="n">
        <f aca="false">'High SIPA income'!F41</f>
        <v>114492.47529895</v>
      </c>
      <c r="W46" s="8"/>
      <c r="X46" s="81" t="n">
        <f aca="false">'High SIPA income'!M41</f>
        <v>287572.088854393</v>
      </c>
      <c r="Y46" s="6"/>
      <c r="Z46" s="6" t="n">
        <f aca="false">R46+V46-N46-L46-F46</f>
        <v>-5969321.98047945</v>
      </c>
      <c r="AA46" s="6"/>
      <c r="AB46" s="6" t="n">
        <f aca="false">T46-P46-D46</f>
        <v>-67013292.0179285</v>
      </c>
      <c r="AC46" s="50"/>
      <c r="AD46" s="6"/>
      <c r="AE46" s="6"/>
      <c r="AF46" s="6"/>
      <c r="AG46" s="6" t="n">
        <f aca="false">AG45*'Optimist macro hypothesis'!B28/'Optimist macro hypothesis'!B27</f>
        <v>5483623485.5423</v>
      </c>
      <c r="AH46" s="61" t="n">
        <f aca="false">(AG46-AG45)/AG45</f>
        <v>0.0115724450569434</v>
      </c>
      <c r="AI46" s="61"/>
      <c r="AJ46" s="61" t="n">
        <f aca="false">AB46/AG46</f>
        <v>-0.0122206224031629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0.0110923000610087</v>
      </c>
      <c r="AV46" s="5"/>
      <c r="AW46" s="5" t="n">
        <f aca="false">workers_and_wage_high!C34</f>
        <v>11720679</v>
      </c>
      <c r="AX46" s="5"/>
      <c r="AY46" s="61" t="n">
        <f aca="false">(AW46-AW45)/AW45</f>
        <v>0.00950568524626593</v>
      </c>
      <c r="AZ46" s="11" t="n">
        <f aca="false">workers_and_wage_high!B34</f>
        <v>6793.55391039425</v>
      </c>
      <c r="BA46" s="61" t="n">
        <f aca="false">(AZ46-AZ45)/AZ45</f>
        <v>0.0048093187161995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0.0168163910780866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129437736.682749</v>
      </c>
      <c r="E47" s="9"/>
      <c r="F47" s="82" t="n">
        <f aca="false">'High pensions'!I47</f>
        <v>23526840.825704</v>
      </c>
      <c r="G47" s="82" t="n">
        <f aca="false">'High pensions'!K47</f>
        <v>639822.922493478</v>
      </c>
      <c r="H47" s="82" t="n">
        <f aca="false">'High pensions'!V47</f>
        <v>3520116.94127742</v>
      </c>
      <c r="I47" s="82" t="n">
        <f aca="false">'High pensions'!M47</f>
        <v>19788.3378090765</v>
      </c>
      <c r="J47" s="82" t="n">
        <f aca="false">'High pensions'!W47</f>
        <v>108869.596121982</v>
      </c>
      <c r="K47" s="9"/>
      <c r="L47" s="82" t="n">
        <f aca="false">'High pensions'!N47</f>
        <v>3909445.62698712</v>
      </c>
      <c r="M47" s="67"/>
      <c r="N47" s="82" t="n">
        <f aca="false">'High pensions'!L47</f>
        <v>998662.772478271</v>
      </c>
      <c r="O47" s="9"/>
      <c r="P47" s="82" t="n">
        <f aca="false">'High pensions'!X47</f>
        <v>25780479.8641802</v>
      </c>
      <c r="Q47" s="67"/>
      <c r="R47" s="82" t="n">
        <f aca="false">'High SIPA income'!G42</f>
        <v>24273720.5302189</v>
      </c>
      <c r="S47" s="67"/>
      <c r="T47" s="82" t="n">
        <f aca="false">'High SIPA income'!J42</f>
        <v>92812674.2919155</v>
      </c>
      <c r="U47" s="9"/>
      <c r="V47" s="82" t="n">
        <f aca="false">'High SIPA income'!F42</f>
        <v>108277.941081219</v>
      </c>
      <c r="W47" s="67"/>
      <c r="X47" s="82" t="n">
        <f aca="false">'High SIPA income'!M42</f>
        <v>271962.970599385</v>
      </c>
      <c r="Y47" s="9"/>
      <c r="Z47" s="9" t="n">
        <f aca="false">R47+V47-N47-L47-F47</f>
        <v>-4052950.7538693</v>
      </c>
      <c r="AA47" s="9"/>
      <c r="AB47" s="9" t="n">
        <f aca="false">T47-P47-D47</f>
        <v>-62405542.2550141</v>
      </c>
      <c r="AC47" s="50"/>
      <c r="AD47" s="9"/>
      <c r="AE47" s="9"/>
      <c r="AF47" s="9"/>
      <c r="AG47" s="9" t="n">
        <f aca="false">AG46*'Optimist macro hypothesis'!B29/'Optimist macro hypothesis'!B28</f>
        <v>5576423734.62495</v>
      </c>
      <c r="AH47" s="40" t="n">
        <f aca="false">(AG47-AG46)/AG46</f>
        <v>0.0169231620893213</v>
      </c>
      <c r="AI47" s="40"/>
      <c r="AJ47" s="40" t="n">
        <f aca="false">AB47/AG47</f>
        <v>-0.0111909613086839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11735544</v>
      </c>
      <c r="AX47" s="7"/>
      <c r="AY47" s="40" t="n">
        <f aca="false">(AW47-AW46)/AW46</f>
        <v>0.00126827123240898</v>
      </c>
      <c r="AZ47" s="12" t="n">
        <f aca="false">workers_and_wage_high!B35</f>
        <v>6809.46098054502</v>
      </c>
      <c r="BA47" s="40" t="n">
        <f aca="false">(AZ47-AZ46)/AZ46</f>
        <v>0.00234149465222238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0.0147143427915372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124514456.954526</v>
      </c>
      <c r="E48" s="9"/>
      <c r="F48" s="82" t="n">
        <f aca="false">'High pensions'!I48</f>
        <v>22631976.4571295</v>
      </c>
      <c r="G48" s="82" t="n">
        <f aca="false">'High pensions'!K48</f>
        <v>642271.552291775</v>
      </c>
      <c r="H48" s="82" t="n">
        <f aca="false">'High pensions'!V48</f>
        <v>3533588.57996507</v>
      </c>
      <c r="I48" s="82" t="n">
        <f aca="false">'High pensions'!M48</f>
        <v>19864.0686275808</v>
      </c>
      <c r="J48" s="82" t="n">
        <f aca="false">'High pensions'!W48</f>
        <v>109286.244741188</v>
      </c>
      <c r="K48" s="9"/>
      <c r="L48" s="82" t="n">
        <f aca="false">'High pensions'!N48</f>
        <v>3641081.54100801</v>
      </c>
      <c r="M48" s="67"/>
      <c r="N48" s="82" t="n">
        <f aca="false">'High pensions'!L48</f>
        <v>962749.611638397</v>
      </c>
      <c r="O48" s="9"/>
      <c r="P48" s="82" t="n">
        <f aca="false">'High pensions'!X48</f>
        <v>24190353.7314398</v>
      </c>
      <c r="Q48" s="67"/>
      <c r="R48" s="82" t="n">
        <f aca="false">'High SIPA income'!G43</f>
        <v>21282046.7562991</v>
      </c>
      <c r="S48" s="67"/>
      <c r="T48" s="82" t="n">
        <f aca="false">'High SIPA income'!J43</f>
        <v>81373750.3238814</v>
      </c>
      <c r="U48" s="9"/>
      <c r="V48" s="82" t="n">
        <f aca="false">'High SIPA income'!F43</f>
        <v>107598.057093663</v>
      </c>
      <c r="W48" s="67"/>
      <c r="X48" s="82" t="n">
        <f aca="false">'High SIPA income'!M43</f>
        <v>270255.298038638</v>
      </c>
      <c r="Y48" s="9"/>
      <c r="Z48" s="9" t="n">
        <f aca="false">R48+V48-N48-L48-F48</f>
        <v>-5846162.79638318</v>
      </c>
      <c r="AA48" s="9"/>
      <c r="AB48" s="9" t="n">
        <f aca="false">T48-P48-D48</f>
        <v>-67331060.362085</v>
      </c>
      <c r="AC48" s="50"/>
      <c r="AD48" s="9"/>
      <c r="AE48" s="9"/>
      <c r="AF48" s="9"/>
      <c r="AG48" s="9" t="n">
        <f aca="false">AG47*'Optimist macro hypothesis'!B30/'Optimist macro hypothesis'!B29</f>
        <v>5595145003.37899</v>
      </c>
      <c r="AH48" s="40" t="n">
        <f aca="false">(AG48-AG47)/AG47</f>
        <v>0.00335721775190793</v>
      </c>
      <c r="AI48" s="40"/>
      <c r="AJ48" s="40" t="n">
        <f aca="false">AB48/AG48</f>
        <v>-0.0120338365353217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11762595</v>
      </c>
      <c r="AX48" s="7"/>
      <c r="AY48" s="40" t="n">
        <f aca="false">(AW48-AW47)/AW47</f>
        <v>0.00230504866242247</v>
      </c>
      <c r="AZ48" s="12" t="n">
        <f aca="false">workers_and_wage_high!B36</f>
        <v>6851.08703482683</v>
      </c>
      <c r="BA48" s="40" t="n">
        <f aca="false">(AZ48-AZ47)/AZ47</f>
        <v>0.00611297346452845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0.0170918492611792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133207354.897757</v>
      </c>
      <c r="E49" s="9"/>
      <c r="F49" s="82" t="n">
        <f aca="false">'High pensions'!I49</f>
        <v>24212013.5581005</v>
      </c>
      <c r="G49" s="82" t="n">
        <f aca="false">'High pensions'!K49</f>
        <v>717413.231118467</v>
      </c>
      <c r="H49" s="82" t="n">
        <f aca="false">'High pensions'!V49</f>
        <v>3946995.92649001</v>
      </c>
      <c r="I49" s="82" t="n">
        <f aca="false">'High pensions'!M49</f>
        <v>22188.0380758289</v>
      </c>
      <c r="J49" s="82" t="n">
        <f aca="false">'High pensions'!W49</f>
        <v>122072.038963609</v>
      </c>
      <c r="K49" s="9"/>
      <c r="L49" s="82" t="n">
        <f aca="false">'High pensions'!N49</f>
        <v>3979101.44388949</v>
      </c>
      <c r="M49" s="67"/>
      <c r="N49" s="82" t="n">
        <f aca="false">'High pensions'!L49</f>
        <v>1031864.8312322</v>
      </c>
      <c r="O49" s="9"/>
      <c r="P49" s="82" t="n">
        <f aca="false">'High pensions'!X49</f>
        <v>26324592.1602894</v>
      </c>
      <c r="Q49" s="67"/>
      <c r="R49" s="82" t="n">
        <f aca="false">'High SIPA income'!G44</f>
        <v>25028206.0344323</v>
      </c>
      <c r="S49" s="67"/>
      <c r="T49" s="82" t="n">
        <f aca="false">'High SIPA income'!J44</f>
        <v>95697515.009817</v>
      </c>
      <c r="U49" s="9"/>
      <c r="V49" s="82" t="n">
        <f aca="false">'High SIPA income'!F44</f>
        <v>108415.455426348</v>
      </c>
      <c r="W49" s="67"/>
      <c r="X49" s="82" t="n">
        <f aca="false">'High SIPA income'!M44</f>
        <v>272308.366987862</v>
      </c>
      <c r="Y49" s="9"/>
      <c r="Z49" s="9" t="n">
        <f aca="false">R49+V49-N49-L49-F49</f>
        <v>-4086358.34336354</v>
      </c>
      <c r="AA49" s="9"/>
      <c r="AB49" s="9" t="n">
        <f aca="false">T49-P49-D49</f>
        <v>-63834432.0482288</v>
      </c>
      <c r="AC49" s="50"/>
      <c r="AD49" s="9"/>
      <c r="AE49" s="9"/>
      <c r="AF49" s="9"/>
      <c r="AG49" s="9" t="n">
        <f aca="false">AG48*'Optimist macro hypothesis'!B31/'Optimist macro hypothesis'!B30</f>
        <v>5665175938.35581</v>
      </c>
      <c r="AH49" s="40" t="n">
        <f aca="false">(AG49-AG48)/AG48</f>
        <v>0.0125163753458623</v>
      </c>
      <c r="AI49" s="40" t="n">
        <f aca="false">(AG49-AG45)/AG45</f>
        <v>0.0450637048202817</v>
      </c>
      <c r="AJ49" s="40" t="n">
        <f aca="false">AB49/AG49</f>
        <v>-0.0112678640068424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11800268</v>
      </c>
      <c r="AX49" s="7"/>
      <c r="AY49" s="40" t="n">
        <f aca="false">(AW49-AW48)/AW48</f>
        <v>0.00320277965874027</v>
      </c>
      <c r="AZ49" s="12" t="n">
        <f aca="false">workers_and_wage_high!B37</f>
        <v>6909.51975948852</v>
      </c>
      <c r="BA49" s="40" t="n">
        <f aca="false">(AZ49-AZ48)/AZ48</f>
        <v>0.00852897129530601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0.0150088124712159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128379150.300558</v>
      </c>
      <c r="E50" s="6"/>
      <c r="F50" s="81" t="n">
        <f aca="false">'High pensions'!I50</f>
        <v>23334430.2200155</v>
      </c>
      <c r="G50" s="81" t="n">
        <f aca="false">'High pensions'!K50</f>
        <v>710081.901871164</v>
      </c>
      <c r="H50" s="81" t="n">
        <f aca="false">'High pensions'!V50</f>
        <v>3906661.11606319</v>
      </c>
      <c r="I50" s="81" t="n">
        <f aca="false">'High pensions'!M50</f>
        <v>21961.2959341598</v>
      </c>
      <c r="J50" s="81" t="n">
        <f aca="false">'High pensions'!W50</f>
        <v>120824.570599893</v>
      </c>
      <c r="K50" s="6"/>
      <c r="L50" s="81" t="n">
        <f aca="false">'High pensions'!N50</f>
        <v>4562042.41920465</v>
      </c>
      <c r="M50" s="8"/>
      <c r="N50" s="81" t="n">
        <f aca="false">'High pensions'!L50</f>
        <v>996153.042067561</v>
      </c>
      <c r="O50" s="6"/>
      <c r="P50" s="81" t="n">
        <f aca="false">'High pensions'!X50</f>
        <v>29152999.925082</v>
      </c>
      <c r="Q50" s="8"/>
      <c r="R50" s="81" t="n">
        <f aca="false">'High SIPA income'!G45</f>
        <v>21765017.4721075</v>
      </c>
      <c r="S50" s="8"/>
      <c r="T50" s="81" t="n">
        <f aca="false">'High SIPA income'!J45</f>
        <v>83220430.7156679</v>
      </c>
      <c r="U50" s="6"/>
      <c r="V50" s="81" t="n">
        <f aca="false">'High SIPA income'!F45</f>
        <v>113667.277826058</v>
      </c>
      <c r="W50" s="8"/>
      <c r="X50" s="81" t="n">
        <f aca="false">'High SIPA income'!M45</f>
        <v>285499.430713523</v>
      </c>
      <c r="Y50" s="6"/>
      <c r="Z50" s="6" t="n">
        <f aca="false">R50+V50-N50-L50-F50</f>
        <v>-7013940.93135413</v>
      </c>
      <c r="AA50" s="6"/>
      <c r="AB50" s="6" t="n">
        <f aca="false">T50-P50-D50</f>
        <v>-74311719.5099721</v>
      </c>
      <c r="AC50" s="50"/>
      <c r="AD50" s="6"/>
      <c r="AE50" s="6"/>
      <c r="AF50" s="6"/>
      <c r="AG50" s="6" t="n">
        <f aca="false">AG49*'Optimist macro hypothesis'!B32/'Optimist macro hypothesis'!B31</f>
        <v>5730386542.39173</v>
      </c>
      <c r="AH50" s="61" t="n">
        <f aca="false">(AG50-AG49)/AG49</f>
        <v>0.0115107817913337</v>
      </c>
      <c r="AI50" s="61"/>
      <c r="AJ50" s="61" t="n">
        <f aca="false">AB50/AG50</f>
        <v>-0.0129680116620817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0.00987577271143068</v>
      </c>
      <c r="AV50" s="5"/>
      <c r="AW50" s="5" t="n">
        <f aca="false">workers_and_wage_high!C38</f>
        <v>11834844</v>
      </c>
      <c r="AX50" s="5"/>
      <c r="AY50" s="61" t="n">
        <f aca="false">(AW50-AW49)/AW49</f>
        <v>0.00293010294342467</v>
      </c>
      <c r="AZ50" s="11" t="n">
        <f aca="false">workers_and_wage_high!B38</f>
        <v>6917.80988520941</v>
      </c>
      <c r="BA50" s="61" t="n">
        <f aca="false">(AZ50-AZ49)/AZ49</f>
        <v>0.00119981214461602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0.0172743139556772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137011762.390264</v>
      </c>
      <c r="E51" s="9"/>
      <c r="F51" s="82" t="n">
        <f aca="false">'High pensions'!I51</f>
        <v>24903509.6534913</v>
      </c>
      <c r="G51" s="82" t="n">
        <f aca="false">'High pensions'!K51</f>
        <v>772052.036636187</v>
      </c>
      <c r="H51" s="82" t="n">
        <f aca="false">'High pensions'!V51</f>
        <v>4247602.51339461</v>
      </c>
      <c r="I51" s="82" t="n">
        <f aca="false">'High pensions'!M51</f>
        <v>23877.8980402944</v>
      </c>
      <c r="J51" s="82" t="n">
        <f aca="false">'High pensions'!W51</f>
        <v>131369.149898802</v>
      </c>
      <c r="K51" s="9"/>
      <c r="L51" s="82" t="n">
        <f aca="false">'High pensions'!N51</f>
        <v>4067363.50220771</v>
      </c>
      <c r="M51" s="67"/>
      <c r="N51" s="82" t="n">
        <f aca="false">'High pensions'!L51</f>
        <v>1065648.22180646</v>
      </c>
      <c r="O51" s="9"/>
      <c r="P51" s="82" t="n">
        <f aca="false">'High pensions'!X51</f>
        <v>26968450.6477107</v>
      </c>
      <c r="Q51" s="67"/>
      <c r="R51" s="82" t="n">
        <f aca="false">'High SIPA income'!G46</f>
        <v>25453851.6171663</v>
      </c>
      <c r="S51" s="67"/>
      <c r="T51" s="82" t="n">
        <f aca="false">'High SIPA income'!J46</f>
        <v>97325007.7868265</v>
      </c>
      <c r="U51" s="9"/>
      <c r="V51" s="82" t="n">
        <f aca="false">'High SIPA income'!F46</f>
        <v>113550.336069931</v>
      </c>
      <c r="W51" s="67"/>
      <c r="X51" s="82" t="n">
        <f aca="false">'High SIPA income'!M46</f>
        <v>285205.706737376</v>
      </c>
      <c r="Y51" s="9"/>
      <c r="Z51" s="9" t="n">
        <f aca="false">R51+V51-N51-L51-F51</f>
        <v>-4469119.42426923</v>
      </c>
      <c r="AA51" s="9"/>
      <c r="AB51" s="9" t="n">
        <f aca="false">T51-P51-D51</f>
        <v>-66655205.2511481</v>
      </c>
      <c r="AC51" s="50"/>
      <c r="AD51" s="9"/>
      <c r="AE51" s="9"/>
      <c r="AF51" s="9"/>
      <c r="AG51" s="9" t="n">
        <f aca="false">AG50*'Optimist macro hypothesis'!B33/'Optimist macro hypothesis'!B32</f>
        <v>5771598565.33681</v>
      </c>
      <c r="AH51" s="40" t="n">
        <f aca="false">(AG51-AG50)/AG50</f>
        <v>0.00719183996405869</v>
      </c>
      <c r="AI51" s="40"/>
      <c r="AJ51" s="40" t="n">
        <f aca="false">AB51/AG51</f>
        <v>-0.0115488290629683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11880086</v>
      </c>
      <c r="AX51" s="7"/>
      <c r="AY51" s="40" t="n">
        <f aca="false">(AW51-AW50)/AW50</f>
        <v>0.00382277958205448</v>
      </c>
      <c r="AZ51" s="12" t="n">
        <f aca="false">workers_and_wage_high!B39</f>
        <v>6954.0553830907</v>
      </c>
      <c r="BA51" s="40" t="n">
        <f aca="false">(AZ51-AZ50)/AZ50</f>
        <v>0.00523944694675461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0.0150523850738467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132474448.398018</v>
      </c>
      <c r="E52" s="9"/>
      <c r="F52" s="82" t="n">
        <f aca="false">'High pensions'!I52</f>
        <v>24078799.1261939</v>
      </c>
      <c r="G52" s="82" t="n">
        <f aca="false">'High pensions'!K52</f>
        <v>771022.542166169</v>
      </c>
      <c r="H52" s="82" t="n">
        <f aca="false">'High pensions'!V52</f>
        <v>4241938.53857055</v>
      </c>
      <c r="I52" s="82" t="n">
        <f aca="false">'High pensions'!M52</f>
        <v>23846.0580051393</v>
      </c>
      <c r="J52" s="82" t="n">
        <f aca="false">'High pensions'!W52</f>
        <v>131193.975419708</v>
      </c>
      <c r="K52" s="9"/>
      <c r="L52" s="82" t="n">
        <f aca="false">'High pensions'!N52</f>
        <v>3831559.08777825</v>
      </c>
      <c r="M52" s="67"/>
      <c r="N52" s="82" t="n">
        <f aca="false">'High pensions'!L52</f>
        <v>1031831.23192404</v>
      </c>
      <c r="O52" s="9"/>
      <c r="P52" s="82" t="n">
        <f aca="false">'High pensions'!X52</f>
        <v>25558809.3195612</v>
      </c>
      <c r="Q52" s="67"/>
      <c r="R52" s="82" t="n">
        <f aca="false">'High SIPA income'!G47</f>
        <v>22200996.9816612</v>
      </c>
      <c r="S52" s="67"/>
      <c r="T52" s="82" t="n">
        <f aca="false">'High SIPA income'!J47</f>
        <v>84887436.1575317</v>
      </c>
      <c r="U52" s="9"/>
      <c r="V52" s="82" t="n">
        <f aca="false">'High SIPA income'!F47</f>
        <v>113271.444243092</v>
      </c>
      <c r="W52" s="67"/>
      <c r="X52" s="82" t="n">
        <f aca="false">'High SIPA income'!M47</f>
        <v>284505.2108751</v>
      </c>
      <c r="Y52" s="9"/>
      <c r="Z52" s="9" t="n">
        <f aca="false">R52+V52-N52-L52-F52</f>
        <v>-6627921.01999192</v>
      </c>
      <c r="AA52" s="9"/>
      <c r="AB52" s="9" t="n">
        <f aca="false">T52-P52-D52</f>
        <v>-73145821.5600476</v>
      </c>
      <c r="AC52" s="50"/>
      <c r="AD52" s="9"/>
      <c r="AE52" s="9"/>
      <c r="AF52" s="9"/>
      <c r="AG52" s="9" t="n">
        <f aca="false">AG51*'Optimist macro hypothesis'!B34/'Optimist macro hypothesis'!B33</f>
        <v>5818950803.51415</v>
      </c>
      <c r="AH52" s="40" t="n">
        <f aca="false">(AG52-AG51)/AG51</f>
        <v>0.00820435406955199</v>
      </c>
      <c r="AI52" s="40"/>
      <c r="AJ52" s="40" t="n">
        <f aca="false">AB52/AG52</f>
        <v>-0.0125702766752855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11977354</v>
      </c>
      <c r="AX52" s="7"/>
      <c r="AY52" s="40" t="n">
        <f aca="false">(AW52-AW51)/AW51</f>
        <v>0.00818748281788533</v>
      </c>
      <c r="AZ52" s="12" t="n">
        <f aca="false">workers_and_wage_high!B40</f>
        <v>6934.61262208598</v>
      </c>
      <c r="BA52" s="40" t="n">
        <f aca="false">(AZ52-AZ51)/AZ51</f>
        <v>-0.00279588814492342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0.0174256270124343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140436536.924587</v>
      </c>
      <c r="E53" s="9"/>
      <c r="F53" s="82" t="n">
        <f aca="false">'High pensions'!I53</f>
        <v>25526002.9649313</v>
      </c>
      <c r="G53" s="82" t="n">
        <f aca="false">'High pensions'!K53</f>
        <v>871881.127319414</v>
      </c>
      <c r="H53" s="82" t="n">
        <f aca="false">'High pensions'!V53</f>
        <v>4796832.71599013</v>
      </c>
      <c r="I53" s="82" t="n">
        <f aca="false">'High pensions'!M53</f>
        <v>26965.3956902912</v>
      </c>
      <c r="J53" s="82" t="n">
        <f aca="false">'High pensions'!W53</f>
        <v>148355.651010004</v>
      </c>
      <c r="K53" s="9"/>
      <c r="L53" s="82" t="n">
        <f aca="false">'High pensions'!N53</f>
        <v>4131272.6117199</v>
      </c>
      <c r="M53" s="67"/>
      <c r="N53" s="82" t="n">
        <f aca="false">'High pensions'!L53</f>
        <v>1096228.00916176</v>
      </c>
      <c r="O53" s="9"/>
      <c r="P53" s="82" t="n">
        <f aca="false">'High pensions'!X53</f>
        <v>27468316.2883135</v>
      </c>
      <c r="Q53" s="67"/>
      <c r="R53" s="82" t="n">
        <f aca="false">'High SIPA income'!G48</f>
        <v>25914498.0888138</v>
      </c>
      <c r="S53" s="67"/>
      <c r="T53" s="82" t="n">
        <f aca="false">'High SIPA income'!J48</f>
        <v>99086329.4961834</v>
      </c>
      <c r="U53" s="9"/>
      <c r="V53" s="82" t="n">
        <f aca="false">'High SIPA income'!F48</f>
        <v>115227.083970589</v>
      </c>
      <c r="W53" s="67"/>
      <c r="X53" s="82" t="n">
        <f aca="false">'High SIPA income'!M48</f>
        <v>289417.214043993</v>
      </c>
      <c r="Y53" s="9"/>
      <c r="Z53" s="9" t="n">
        <f aca="false">R53+V53-N53-L53-F53</f>
        <v>-4723778.41302856</v>
      </c>
      <c r="AA53" s="9"/>
      <c r="AB53" s="9" t="n">
        <f aca="false">T53-P53-D53</f>
        <v>-68818523.7167168</v>
      </c>
      <c r="AC53" s="50"/>
      <c r="AD53" s="9"/>
      <c r="AE53" s="9"/>
      <c r="AF53" s="9"/>
      <c r="AG53" s="9" t="n">
        <f aca="false">AG52*'Optimist macro hypothesis'!B35/'Optimist macro hypothesis'!B34</f>
        <v>5892246977.13547</v>
      </c>
      <c r="AH53" s="40" t="n">
        <f aca="false">(AG53-AG52)/AG52</f>
        <v>0.0125961150207784</v>
      </c>
      <c r="AI53" s="40" t="n">
        <f aca="false">(AG53-AG49)/AG49</f>
        <v>0.040081904119215</v>
      </c>
      <c r="AJ53" s="40" t="n">
        <f aca="false">AB53/AG53</f>
        <v>-0.0116795042678563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12029392</v>
      </c>
      <c r="AX53" s="7"/>
      <c r="AY53" s="40" t="n">
        <f aca="false">(AW53-AW52)/AW52</f>
        <v>0.00434469917145306</v>
      </c>
      <c r="AZ53" s="12" t="n">
        <f aca="false">workers_and_wage_high!B41</f>
        <v>6972.87730931161</v>
      </c>
      <c r="BA53" s="40" t="n">
        <f aca="false">(AZ53-AZ52)/AZ52</f>
        <v>0.00551792714473564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/>
      <c r="BG53" s="73" t="n">
        <f aca="false">(BB53-BB49)/BB49</f>
        <v>0.00943396226415094</v>
      </c>
      <c r="BH53" s="7"/>
      <c r="BI53" s="40" t="n">
        <f aca="false">T60/AG60</f>
        <v>0.0151814860579357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135903873.638601</v>
      </c>
      <c r="E54" s="6"/>
      <c r="F54" s="81" t="n">
        <f aca="false">'High pensions'!I54</f>
        <v>24702137.7585482</v>
      </c>
      <c r="G54" s="81" t="n">
        <f aca="false">'High pensions'!K54</f>
        <v>933227.582214788</v>
      </c>
      <c r="H54" s="81" t="n">
        <f aca="false">'High pensions'!V54</f>
        <v>5134342.81069405</v>
      </c>
      <c r="I54" s="81" t="n">
        <f aca="false">'High pensions'!M54</f>
        <v>28862.7087282926</v>
      </c>
      <c r="J54" s="81" t="n">
        <f aca="false">'High pensions'!W54</f>
        <v>158794.10754724</v>
      </c>
      <c r="K54" s="6"/>
      <c r="L54" s="81" t="n">
        <f aca="false">'High pensions'!N54</f>
        <v>4750769.85638823</v>
      </c>
      <c r="M54" s="8"/>
      <c r="N54" s="81" t="n">
        <f aca="false">'High pensions'!L54</f>
        <v>1062420.15117212</v>
      </c>
      <c r="O54" s="6"/>
      <c r="P54" s="81" t="n">
        <f aca="false">'High pensions'!X54</f>
        <v>30496889.5761352</v>
      </c>
      <c r="Q54" s="8"/>
      <c r="R54" s="81" t="n">
        <f aca="false">'High SIPA income'!G49</f>
        <v>22824128.213343</v>
      </c>
      <c r="S54" s="8"/>
      <c r="T54" s="81" t="n">
        <f aca="false">'High SIPA income'!J49</f>
        <v>87270032.4297103</v>
      </c>
      <c r="U54" s="6"/>
      <c r="V54" s="81" t="n">
        <f aca="false">'High SIPA income'!F49</f>
        <v>116097.034094482</v>
      </c>
      <c r="W54" s="8"/>
      <c r="X54" s="81" t="n">
        <f aca="false">'High SIPA income'!M49</f>
        <v>291602.277941632</v>
      </c>
      <c r="Y54" s="6"/>
      <c r="Z54" s="6" t="n">
        <f aca="false">R54+V54-N54-L54-F54</f>
        <v>-7575102.51867099</v>
      </c>
      <c r="AA54" s="6"/>
      <c r="AB54" s="6" t="n">
        <f aca="false">T54-P54-D54</f>
        <v>-79130730.7850261</v>
      </c>
      <c r="AC54" s="50"/>
      <c r="AD54" s="6"/>
      <c r="AE54" s="6"/>
      <c r="AF54" s="6"/>
      <c r="AG54" s="6" t="n">
        <f aca="false">AG53*'Optimist macro hypothesis'!B36/'Optimist macro hypothesis'!B35</f>
        <v>5930950071.37545</v>
      </c>
      <c r="AH54" s="61" t="n">
        <f aca="false">(AG54-AG53)/AG53</f>
        <v>0.00656847793213081</v>
      </c>
      <c r="AI54" s="61"/>
      <c r="AJ54" s="61" t="n">
        <f aca="false">AB54/AG54</f>
        <v>-0.0133419991456234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0.00864019674662963</v>
      </c>
      <c r="AV54" s="5"/>
      <c r="AW54" s="5" t="n">
        <f aca="false">workers_and_wage_high!C42</f>
        <v>12101085</v>
      </c>
      <c r="AX54" s="5"/>
      <c r="AY54" s="61" t="n">
        <f aca="false">(AW54-AW53)/AW53</f>
        <v>0.00595981908312573</v>
      </c>
      <c r="AZ54" s="11" t="n">
        <f aca="false">workers_and_wage_high!B42</f>
        <v>7001.34251259286</v>
      </c>
      <c r="BA54" s="61" t="n">
        <f aca="false">(AZ54-AZ53)/AZ53</f>
        <v>0.00408227508079474</v>
      </c>
      <c r="BB54" s="66"/>
      <c r="BC54" s="66"/>
      <c r="BD54" s="66"/>
      <c r="BE54" s="66"/>
      <c r="BF54" s="5"/>
      <c r="BG54" s="5"/>
      <c r="BH54" s="5"/>
      <c r="BI54" s="61" t="n">
        <f aca="false">T61/AG61</f>
        <v>0.0174638635697473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142705383.073629</v>
      </c>
      <c r="E55" s="9"/>
      <c r="F55" s="82" t="n">
        <f aca="false">'High pensions'!I55</f>
        <v>25938392.609362</v>
      </c>
      <c r="G55" s="82" t="n">
        <f aca="false">'High pensions'!K55</f>
        <v>1099251.33567824</v>
      </c>
      <c r="H55" s="82" t="n">
        <f aca="false">'High pensions'!V55</f>
        <v>6047756.51732335</v>
      </c>
      <c r="I55" s="82" t="n">
        <f aca="false">'High pensions'!M55</f>
        <v>33997.4639900483</v>
      </c>
      <c r="J55" s="82" t="n">
        <f aca="false">'High pensions'!W55</f>
        <v>187044.015999689</v>
      </c>
      <c r="K55" s="9"/>
      <c r="L55" s="82" t="n">
        <f aca="false">'High pensions'!N55</f>
        <v>4244954.5947796</v>
      </c>
      <c r="M55" s="67"/>
      <c r="N55" s="82" t="n">
        <f aca="false">'High pensions'!L55</f>
        <v>1117734.25120116</v>
      </c>
      <c r="O55" s="9"/>
      <c r="P55" s="82" t="n">
        <f aca="false">'High pensions'!X55</f>
        <v>28176533.6371652</v>
      </c>
      <c r="Q55" s="67"/>
      <c r="R55" s="82" t="n">
        <f aca="false">'High SIPA income'!G50</f>
        <v>26702663.4113142</v>
      </c>
      <c r="S55" s="67"/>
      <c r="T55" s="82" t="n">
        <f aca="false">'High SIPA income'!J50</f>
        <v>102099947.918392</v>
      </c>
      <c r="U55" s="9"/>
      <c r="V55" s="82" t="n">
        <f aca="false">'High SIPA income'!F50</f>
        <v>117276.616013178</v>
      </c>
      <c r="W55" s="67"/>
      <c r="X55" s="82" t="n">
        <f aca="false">'High SIPA income'!M50</f>
        <v>294565.047638493</v>
      </c>
      <c r="Y55" s="9"/>
      <c r="Z55" s="9" t="n">
        <f aca="false">R55+V55-N55-L55-F55</f>
        <v>-4481141.42801544</v>
      </c>
      <c r="AA55" s="9"/>
      <c r="AB55" s="9" t="n">
        <f aca="false">T55-P55-D55</f>
        <v>-68781968.7924019</v>
      </c>
      <c r="AC55" s="50"/>
      <c r="AD55" s="9"/>
      <c r="AE55" s="9"/>
      <c r="AF55" s="9"/>
      <c r="AG55" s="9" t="n">
        <f aca="false">AG54*'Optimist macro hypothesis'!B37/'Optimist macro hypothesis'!B36</f>
        <v>5973604515.12359</v>
      </c>
      <c r="AH55" s="40" t="n">
        <f aca="false">(AG55-AG54)/AG54</f>
        <v>0.00719183996405708</v>
      </c>
      <c r="AI55" s="40"/>
      <c r="AJ55" s="40" t="n">
        <f aca="false">AB55/AG55</f>
        <v>-0.011514315790117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12168132</v>
      </c>
      <c r="AX55" s="7"/>
      <c r="AY55" s="40" t="n">
        <f aca="false">(AW55-AW54)/AW54</f>
        <v>0.0055405775597808</v>
      </c>
      <c r="AZ55" s="12" t="n">
        <f aca="false">workers_and_wage_high!B43</f>
        <v>7056.73932297256</v>
      </c>
      <c r="BA55" s="40" t="n">
        <f aca="false">(AZ55-AZ54)/AZ54</f>
        <v>0.00791231257149055</v>
      </c>
      <c r="BB55" s="39"/>
      <c r="BC55" s="39"/>
      <c r="BD55" s="39"/>
      <c r="BE55" s="39"/>
      <c r="BF55" s="7"/>
      <c r="BG55" s="7"/>
      <c r="BH55" s="7"/>
      <c r="BI55" s="40" t="n">
        <f aca="false">T62/AG62</f>
        <v>0.0152576033292883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138358471.570306</v>
      </c>
      <c r="E56" s="9"/>
      <c r="F56" s="82" t="n">
        <f aca="false">'High pensions'!I56</f>
        <v>25148289.9882634</v>
      </c>
      <c r="G56" s="82" t="n">
        <f aca="false">'High pensions'!K56</f>
        <v>1073253.1229363</v>
      </c>
      <c r="H56" s="82" t="n">
        <f aca="false">'High pensions'!V56</f>
        <v>5904722.02153009</v>
      </c>
      <c r="I56" s="82" t="n">
        <f aca="false">'High pensions'!M56</f>
        <v>33193.3955547309</v>
      </c>
      <c r="J56" s="82" t="n">
        <f aca="false">'High pensions'!W56</f>
        <v>182620.268707116</v>
      </c>
      <c r="K56" s="9"/>
      <c r="L56" s="82" t="n">
        <f aca="false">'High pensions'!N56</f>
        <v>3995656.34079359</v>
      </c>
      <c r="M56" s="67"/>
      <c r="N56" s="82" t="n">
        <f aca="false">'High pensions'!L56</f>
        <v>1085883.78602349</v>
      </c>
      <c r="O56" s="9"/>
      <c r="P56" s="82" t="n">
        <f aca="false">'High pensions'!X56</f>
        <v>26707691.9501167</v>
      </c>
      <c r="Q56" s="67"/>
      <c r="R56" s="82" t="n">
        <f aca="false">'High SIPA income'!G51</f>
        <v>23640705.2066658</v>
      </c>
      <c r="S56" s="67"/>
      <c r="T56" s="82" t="n">
        <f aca="false">'High SIPA income'!J51</f>
        <v>90392285.337796</v>
      </c>
      <c r="U56" s="9"/>
      <c r="V56" s="82" t="n">
        <f aca="false">'High SIPA income'!F51</f>
        <v>111571.893118889</v>
      </c>
      <c r="W56" s="67"/>
      <c r="X56" s="82" t="n">
        <f aca="false">'High SIPA income'!M51</f>
        <v>280236.428445287</v>
      </c>
      <c r="Y56" s="9"/>
      <c r="Z56" s="9" t="n">
        <f aca="false">R56+V56-N56-L56-F56</f>
        <v>-6477553.01529586</v>
      </c>
      <c r="AA56" s="9"/>
      <c r="AB56" s="9" t="n">
        <f aca="false">T56-P56-D56</f>
        <v>-74673878.1826262</v>
      </c>
      <c r="AC56" s="50"/>
      <c r="AD56" s="9"/>
      <c r="AE56" s="9"/>
      <c r="AF56" s="9"/>
      <c r="AG56" s="9" t="n">
        <f aca="false">AG55*'Optimist macro hypothesis'!B38/'Optimist macro hypothesis'!B37</f>
        <v>6022614081.63714</v>
      </c>
      <c r="AH56" s="40" t="n">
        <f aca="false">(AG56-AG55)/AG55</f>
        <v>0.00820435406955271</v>
      </c>
      <c r="AI56" s="40"/>
      <c r="AJ56" s="40" t="n">
        <f aca="false">AB56/AG56</f>
        <v>-0.0123989146856189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12217945</v>
      </c>
      <c r="AX56" s="7"/>
      <c r="AY56" s="40" t="n">
        <f aca="false">(AW56-AW55)/AW55</f>
        <v>0.00409372613643573</v>
      </c>
      <c r="AZ56" s="12" t="n">
        <f aca="false">workers_and_wage_high!B44</f>
        <v>7112.5143715631</v>
      </c>
      <c r="BA56" s="40" t="n">
        <f aca="false">(AZ56-AZ55)/AZ55</f>
        <v>0.00790379891304336</v>
      </c>
      <c r="BB56" s="39"/>
      <c r="BC56" s="39"/>
      <c r="BD56" s="39"/>
      <c r="BE56" s="39"/>
      <c r="BF56" s="7"/>
      <c r="BG56" s="7"/>
      <c r="BH56" s="7"/>
      <c r="BI56" s="40" t="n">
        <f aca="false">T63/AG63</f>
        <v>0.0175501220343352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145828204.620342</v>
      </c>
      <c r="E57" s="9"/>
      <c r="F57" s="82" t="n">
        <f aca="false">'High pensions'!I57</f>
        <v>26506002.3910185</v>
      </c>
      <c r="G57" s="82" t="n">
        <f aca="false">'High pensions'!K57</f>
        <v>1251035.96905288</v>
      </c>
      <c r="H57" s="82" t="n">
        <f aca="false">'High pensions'!V57</f>
        <v>6882830.78644369</v>
      </c>
      <c r="I57" s="82" t="n">
        <f aca="false">'High pensions'!M57</f>
        <v>38691.8340944191</v>
      </c>
      <c r="J57" s="82" t="n">
        <f aca="false">'High pensions'!W57</f>
        <v>212871.055250836</v>
      </c>
      <c r="K57" s="9"/>
      <c r="L57" s="82" t="n">
        <f aca="false">'High pensions'!N57</f>
        <v>4285735.22982004</v>
      </c>
      <c r="M57" s="67"/>
      <c r="N57" s="82" t="n">
        <f aca="false">'High pensions'!L57</f>
        <v>1146413.69534333</v>
      </c>
      <c r="O57" s="9"/>
      <c r="P57" s="82" t="n">
        <f aca="false">'High pensions'!X57</f>
        <v>28545930.3861192</v>
      </c>
      <c r="Q57" s="67"/>
      <c r="R57" s="82" t="n">
        <f aca="false">'High SIPA income'!G52</f>
        <v>27551875.1317202</v>
      </c>
      <c r="S57" s="67"/>
      <c r="T57" s="82" t="n">
        <f aca="false">'High SIPA income'!J52</f>
        <v>105346982.533988</v>
      </c>
      <c r="U57" s="9"/>
      <c r="V57" s="82" t="n">
        <f aca="false">'High SIPA income'!F52</f>
        <v>111738.147905495</v>
      </c>
      <c r="W57" s="67"/>
      <c r="X57" s="82" t="n">
        <f aca="false">'High SIPA income'!M52</f>
        <v>280654.012536656</v>
      </c>
      <c r="Y57" s="9"/>
      <c r="Z57" s="9" t="n">
        <f aca="false">R57+V57-N57-L57-F57</f>
        <v>-4274538.03655617</v>
      </c>
      <c r="AA57" s="9"/>
      <c r="AB57" s="9" t="n">
        <f aca="false">T57-P57-D57</f>
        <v>-69027152.4724734</v>
      </c>
      <c r="AC57" s="50"/>
      <c r="AD57" s="9"/>
      <c r="AE57" s="9"/>
      <c r="AF57" s="9"/>
      <c r="AG57" s="9" t="n">
        <f aca="false">AG56*'Optimist macro hypothesis'!B39/'Optimist macro hypothesis'!B38</f>
        <v>6098475621.3352</v>
      </c>
      <c r="AH57" s="40" t="n">
        <f aca="false">(AG57-AG56)/AG56</f>
        <v>0.0125961150207779</v>
      </c>
      <c r="AI57" s="40" t="n">
        <f aca="false">(AG57-AG53)/AG53</f>
        <v>0.0349999999999989</v>
      </c>
      <c r="AJ57" s="40" t="n">
        <f aca="false">AB57/AG57</f>
        <v>-0.011318755170716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12289974</v>
      </c>
      <c r="AX57" s="7"/>
      <c r="AY57" s="40" t="n">
        <f aca="false">(AW57-AW56)/AW56</f>
        <v>0.00589534492093392</v>
      </c>
      <c r="AZ57" s="12" t="n">
        <f aca="false">workers_and_wage_high!B45</f>
        <v>7150.28668454088</v>
      </c>
      <c r="BA57" s="40" t="n">
        <f aca="false">(AZ57-AZ56)/AZ56</f>
        <v>0.00531068353672532</v>
      </c>
      <c r="BB57" s="39"/>
      <c r="BC57" s="39"/>
      <c r="BD57" s="39"/>
      <c r="BE57" s="39"/>
      <c r="BF57" s="7" t="n">
        <v>100</v>
      </c>
      <c r="BG57" s="73" t="n">
        <f aca="false">(BB57-BB53)/BB53</f>
        <v>-1</v>
      </c>
      <c r="BH57" s="7"/>
      <c r="BI57" s="40" t="n">
        <f aca="false">T64/AG64</f>
        <v>0.015297965053217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143099643.974371</v>
      </c>
      <c r="E58" s="6"/>
      <c r="F58" s="81" t="n">
        <f aca="false">'High pensions'!I58</f>
        <v>26010054.1950269</v>
      </c>
      <c r="G58" s="81" t="n">
        <f aca="false">'High pensions'!K58</f>
        <v>1349267.88008848</v>
      </c>
      <c r="H58" s="81" t="n">
        <f aca="false">'High pensions'!V58</f>
        <v>7423273.7778621</v>
      </c>
      <c r="I58" s="81" t="n">
        <f aca="false">'High pensions'!M58</f>
        <v>41729.9344357261</v>
      </c>
      <c r="J58" s="81" t="n">
        <f aca="false">'High pensions'!W58</f>
        <v>229585.786944189</v>
      </c>
      <c r="K58" s="6"/>
      <c r="L58" s="81" t="n">
        <f aca="false">'High pensions'!N58</f>
        <v>5002025.78949273</v>
      </c>
      <c r="M58" s="8"/>
      <c r="N58" s="81" t="n">
        <f aca="false">'High pensions'!L58</f>
        <v>1126431.01742386</v>
      </c>
      <c r="O58" s="6"/>
      <c r="P58" s="81" t="n">
        <f aca="false">'High pensions'!X58</f>
        <v>32152826.7072931</v>
      </c>
      <c r="Q58" s="8"/>
      <c r="R58" s="81" t="n">
        <f aca="false">'High SIPA income'!G53</f>
        <v>24137745.1151213</v>
      </c>
      <c r="S58" s="8"/>
      <c r="T58" s="81" t="n">
        <f aca="false">'High SIPA income'!J53</f>
        <v>92292760.5070694</v>
      </c>
      <c r="U58" s="6"/>
      <c r="V58" s="81" t="n">
        <f aca="false">'High SIPA income'!F53</f>
        <v>114814.007105946</v>
      </c>
      <c r="W58" s="8"/>
      <c r="X58" s="81" t="n">
        <f aca="false">'High SIPA income'!M53</f>
        <v>288379.684053376</v>
      </c>
      <c r="Y58" s="6"/>
      <c r="Z58" s="6" t="n">
        <f aca="false">R58+V58-N58-L58-F58</f>
        <v>-7885951.87971633</v>
      </c>
      <c r="AA58" s="6"/>
      <c r="AB58" s="6" t="n">
        <f aca="false">T58-P58-D58</f>
        <v>-82959710.1745948</v>
      </c>
      <c r="AC58" s="50"/>
      <c r="AD58" s="6"/>
      <c r="AE58" s="6"/>
      <c r="AF58" s="6"/>
      <c r="AG58" s="6" t="n">
        <f aca="false">BF58/100*$AG$57</f>
        <v>6131437646.2124</v>
      </c>
      <c r="AH58" s="61" t="n">
        <f aca="false">(AG58-AG57)/AG57</f>
        <v>0.00540496132539751</v>
      </c>
      <c r="AI58" s="61"/>
      <c r="AJ58" s="61" t="n">
        <f aca="false">AB58/AG58</f>
        <v>-0.0135302216154546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0.0102169986033144</v>
      </c>
      <c r="AV58" s="5"/>
      <c r="AW58" s="5" t="n">
        <f aca="false">workers_and_wage_high!C46</f>
        <v>12352370</v>
      </c>
      <c r="AX58" s="5"/>
      <c r="AY58" s="61" t="n">
        <f aca="false">(AW58-AW57)/AW57</f>
        <v>0.00507698388946958</v>
      </c>
      <c r="AZ58" s="11" t="n">
        <f aca="false">workers_and_wage_high!B46</f>
        <v>7152.61997117517</v>
      </c>
      <c r="BA58" s="61" t="n">
        <f aca="false">(AZ58-AZ57)/AZ57</f>
        <v>0.00032632071093583</v>
      </c>
      <c r="BB58" s="66"/>
      <c r="BC58" s="66"/>
      <c r="BD58" s="66"/>
      <c r="BE58" s="66"/>
      <c r="BF58" s="5" t="n">
        <f aca="false">BF57*(1+AY58)*(1+BA58)*(1-BE58)</f>
        <v>100.54049613254</v>
      </c>
      <c r="BG58" s="5"/>
      <c r="BH58" s="5"/>
      <c r="BI58" s="61" t="n">
        <f aca="false">T65/AG65</f>
        <v>0.0175436937375081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152676058.39252</v>
      </c>
      <c r="E59" s="9"/>
      <c r="F59" s="82" t="n">
        <f aca="false">'High pensions'!I59</f>
        <v>27750680.8736978</v>
      </c>
      <c r="G59" s="82" t="n">
        <f aca="false">'High pensions'!K59</f>
        <v>1557815.54579431</v>
      </c>
      <c r="H59" s="82" t="n">
        <f aca="false">'High pensions'!V59</f>
        <v>8570641.50306648</v>
      </c>
      <c r="I59" s="82" t="n">
        <f aca="false">'High pensions'!M59</f>
        <v>48179.8622410609</v>
      </c>
      <c r="J59" s="82" t="n">
        <f aca="false">'High pensions'!W59</f>
        <v>265071.386692777</v>
      </c>
      <c r="K59" s="9"/>
      <c r="L59" s="82" t="n">
        <f aca="false">'High pensions'!N59</f>
        <v>4506429.60427707</v>
      </c>
      <c r="M59" s="67"/>
      <c r="N59" s="82" t="n">
        <f aca="false">'High pensions'!L59</f>
        <v>1203776.92136383</v>
      </c>
      <c r="O59" s="9"/>
      <c r="P59" s="82" t="n">
        <f aca="false">'High pensions'!X59</f>
        <v>30006710.0889906</v>
      </c>
      <c r="Q59" s="67"/>
      <c r="R59" s="82" t="n">
        <f aca="false">'High SIPA income'!G54</f>
        <v>28417713.9337429</v>
      </c>
      <c r="S59" s="67"/>
      <c r="T59" s="82" t="n">
        <f aca="false">'High SIPA income'!J54</f>
        <v>108657592.237243</v>
      </c>
      <c r="U59" s="9"/>
      <c r="V59" s="82" t="n">
        <f aca="false">'High SIPA income'!F54</f>
        <v>114372.846165395</v>
      </c>
      <c r="W59" s="67"/>
      <c r="X59" s="82" t="n">
        <f aca="false">'High SIPA income'!M54</f>
        <v>287271.614960939</v>
      </c>
      <c r="Y59" s="9"/>
      <c r="Z59" s="9" t="n">
        <f aca="false">R59+V59-N59-L59-F59</f>
        <v>-4928800.6194304</v>
      </c>
      <c r="AA59" s="9"/>
      <c r="AB59" s="9" t="n">
        <f aca="false">T59-P59-D59</f>
        <v>-74025176.244268</v>
      </c>
      <c r="AC59" s="50"/>
      <c r="AD59" s="9"/>
      <c r="AE59" s="9"/>
      <c r="AF59" s="9"/>
      <c r="AG59" s="9" t="n">
        <f aca="false">BF59/100*$AG$57</f>
        <v>6235505451.81007</v>
      </c>
      <c r="AH59" s="40" t="n">
        <f aca="false">(AG59-AG58)/AG58</f>
        <v>0.0169728229499265</v>
      </c>
      <c r="AI59" s="40"/>
      <c r="AJ59" s="40" t="n">
        <f aca="false">AB59/AG59</f>
        <v>-0.0118715598625256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12506184</v>
      </c>
      <c r="AX59" s="7"/>
      <c r="AY59" s="40" t="n">
        <f aca="false">(AW59-AW58)/AW58</f>
        <v>0.0124521852891388</v>
      </c>
      <c r="AZ59" s="12" t="n">
        <f aca="false">workers_and_wage_high!B47</f>
        <v>7184.55669241971</v>
      </c>
      <c r="BA59" s="40" t="n">
        <f aca="false">(AZ59-AZ58)/AZ58</f>
        <v>0.00446503817807128</v>
      </c>
      <c r="BB59" s="39"/>
      <c r="BC59" s="39"/>
      <c r="BD59" s="39"/>
      <c r="BE59" s="39"/>
      <c r="BF59" s="7" t="n">
        <f aca="false">BF58*(1+AY59)*(1+BA59)*(1-BE59)</f>
        <v>102.246952172695</v>
      </c>
      <c r="BG59" s="7"/>
      <c r="BH59" s="7"/>
      <c r="BI59" s="40" t="n">
        <f aca="false">T66/AG66</f>
        <v>0.0153032769234553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151148707.020734</v>
      </c>
      <c r="E60" s="9"/>
      <c r="F60" s="82" t="n">
        <f aca="false">'High pensions'!I60</f>
        <v>27473066.6822739</v>
      </c>
      <c r="G60" s="82" t="n">
        <f aca="false">'High pensions'!K60</f>
        <v>1639790.29194508</v>
      </c>
      <c r="H60" s="82" t="n">
        <f aca="false">'High pensions'!V60</f>
        <v>9021642.3699277</v>
      </c>
      <c r="I60" s="82" t="n">
        <f aca="false">'High pensions'!M60</f>
        <v>50715.1636684046</v>
      </c>
      <c r="J60" s="82" t="n">
        <f aca="false">'High pensions'!W60</f>
        <v>279019.867111166</v>
      </c>
      <c r="K60" s="9"/>
      <c r="L60" s="82" t="n">
        <f aca="false">'High pensions'!N60</f>
        <v>4396793.56424528</v>
      </c>
      <c r="M60" s="67"/>
      <c r="N60" s="82" t="n">
        <f aca="false">'High pensions'!L60</f>
        <v>1193669.52335796</v>
      </c>
      <c r="O60" s="9"/>
      <c r="P60" s="82" t="n">
        <f aca="false">'High pensions'!X60</f>
        <v>29382200.2344141</v>
      </c>
      <c r="Q60" s="67"/>
      <c r="R60" s="82" t="n">
        <f aca="false">'High SIPA income'!G55</f>
        <v>24943337.2631251</v>
      </c>
      <c r="S60" s="67"/>
      <c r="T60" s="82" t="n">
        <f aca="false">'High SIPA income'!J55</f>
        <v>95373011.907003</v>
      </c>
      <c r="U60" s="9"/>
      <c r="V60" s="82" t="n">
        <f aca="false">'High SIPA income'!F55</f>
        <v>112584.58505278</v>
      </c>
      <c r="W60" s="67"/>
      <c r="X60" s="82" t="n">
        <f aca="false">'High SIPA income'!M55</f>
        <v>282780.018616036</v>
      </c>
      <c r="Y60" s="9"/>
      <c r="Z60" s="9" t="n">
        <f aca="false">R60+V60-N60-L60-F60</f>
        <v>-8007607.92169925</v>
      </c>
      <c r="AA60" s="9"/>
      <c r="AB60" s="9" t="n">
        <f aca="false">T60-P60-D60</f>
        <v>-85157895.3481453</v>
      </c>
      <c r="AC60" s="50"/>
      <c r="AD60" s="9"/>
      <c r="AE60" s="9"/>
      <c r="AF60" s="9"/>
      <c r="AG60" s="9" t="n">
        <f aca="false">BF60/100*$AG$57</f>
        <v>6282192108.4036</v>
      </c>
      <c r="AH60" s="40" t="n">
        <f aca="false">(AG60-AG59)/AG59</f>
        <v>0.00748722889496863</v>
      </c>
      <c r="AI60" s="40"/>
      <c r="AJ60" s="40" t="n">
        <f aca="false">AB60/AG60</f>
        <v>-0.0135554427306084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12476295</v>
      </c>
      <c r="AX60" s="7"/>
      <c r="AY60" s="40" t="n">
        <f aca="false">(AW60-AW59)/AW59</f>
        <v>-0.00238993765004577</v>
      </c>
      <c r="AZ60" s="12" t="n">
        <f aca="false">workers_and_wage_high!B48</f>
        <v>7255.68975901686</v>
      </c>
      <c r="BA60" s="40" t="n">
        <f aca="false">(AZ60-AZ59)/AZ59</f>
        <v>0.00990082890879017</v>
      </c>
      <c r="BB60" s="39"/>
      <c r="BC60" s="39"/>
      <c r="BD60" s="39"/>
      <c r="BE60" s="39"/>
      <c r="BF60" s="7" t="n">
        <f aca="false">BF59*(1+AY60)*(1+BA60)*(1-BE60)</f>
        <v>103.012498507425</v>
      </c>
      <c r="BG60" s="7"/>
      <c r="BH60" s="7"/>
      <c r="BI60" s="40" t="n">
        <f aca="false">T67/AG67</f>
        <v>0.0176506676911069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156457140.18233</v>
      </c>
      <c r="E61" s="9"/>
      <c r="F61" s="82" t="n">
        <f aca="false">'High pensions'!I61</f>
        <v>28437937.2465117</v>
      </c>
      <c r="G61" s="82" t="n">
        <f aca="false">'High pensions'!K61</f>
        <v>1762573.34149634</v>
      </c>
      <c r="H61" s="82" t="n">
        <f aca="false">'High pensions'!V61</f>
        <v>9697158.48170237</v>
      </c>
      <c r="I61" s="82" t="n">
        <f aca="false">'High pensions'!M61</f>
        <v>54512.5775720524</v>
      </c>
      <c r="J61" s="82" t="n">
        <f aca="false">'High pensions'!W61</f>
        <v>299912.117990798</v>
      </c>
      <c r="K61" s="9"/>
      <c r="L61" s="82" t="n">
        <f aca="false">'High pensions'!N61</f>
        <v>4663844.32497949</v>
      </c>
      <c r="M61" s="67"/>
      <c r="N61" s="82" t="n">
        <f aca="false">'High pensions'!L61</f>
        <v>1237365.32842288</v>
      </c>
      <c r="O61" s="9"/>
      <c r="P61" s="82" t="n">
        <f aca="false">'High pensions'!X61</f>
        <v>31008329.3284902</v>
      </c>
      <c r="Q61" s="67"/>
      <c r="R61" s="82" t="n">
        <f aca="false">'High SIPA income'!G56</f>
        <v>29009018.8361986</v>
      </c>
      <c r="S61" s="67"/>
      <c r="T61" s="82" t="n">
        <f aca="false">'High SIPA income'!J56</f>
        <v>110918497.781183</v>
      </c>
      <c r="U61" s="9"/>
      <c r="V61" s="82" t="n">
        <f aca="false">'High SIPA income'!F56</f>
        <v>115503.077832828</v>
      </c>
      <c r="W61" s="67"/>
      <c r="X61" s="82" t="n">
        <f aca="false">'High SIPA income'!M56</f>
        <v>290110.431054701</v>
      </c>
      <c r="Y61" s="9"/>
      <c r="Z61" s="9" t="n">
        <f aca="false">R61+V61-N61-L61-F61</f>
        <v>-5214624.98588262</v>
      </c>
      <c r="AA61" s="9"/>
      <c r="AB61" s="9" t="n">
        <f aca="false">T61-P61-D61</f>
        <v>-76546971.7296369</v>
      </c>
      <c r="AC61" s="50"/>
      <c r="AD61" s="9"/>
      <c r="AE61" s="9"/>
      <c r="AF61" s="9"/>
      <c r="AG61" s="9" t="n">
        <f aca="false">BF61/100*$AG$57</f>
        <v>6351314950.33707</v>
      </c>
      <c r="AH61" s="40" t="n">
        <f aca="false">(AG61-AG60)/AG60</f>
        <v>0.0110029812429649</v>
      </c>
      <c r="AI61" s="40" t="n">
        <f aca="false">(AG61-AG57)/AG57</f>
        <v>0.0414594309629315</v>
      </c>
      <c r="AJ61" s="40" t="n">
        <f aca="false">AB61/AG61</f>
        <v>-0.0120521454735251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12590586</v>
      </c>
      <c r="AX61" s="7"/>
      <c r="AY61" s="40" t="n">
        <f aca="false">(AW61-AW60)/AW60</f>
        <v>0.00916065226094766</v>
      </c>
      <c r="AZ61" s="12" t="n">
        <f aca="false">workers_and_wage_high!B49</f>
        <v>7268.93578431284</v>
      </c>
      <c r="BA61" s="40" t="n">
        <f aca="false">(AZ61-AZ60)/AZ60</f>
        <v>0.00182560524718194</v>
      </c>
      <c r="BB61" s="39"/>
      <c r="BC61" s="39"/>
      <c r="BD61" s="39"/>
      <c r="BE61" s="39"/>
      <c r="BF61" s="7" t="n">
        <f aca="false">BF60*(1+AY61)*(1+BA61)*(1-BE61)</f>
        <v>104.145943096293</v>
      </c>
      <c r="BG61" s="7"/>
      <c r="BH61" s="7"/>
      <c r="BI61" s="40" t="n">
        <f aca="false">T68/AG68</f>
        <v>0.015421828575133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155414605.107994</v>
      </c>
      <c r="E62" s="6"/>
      <c r="F62" s="81" t="n">
        <f aca="false">'High pensions'!I62</f>
        <v>28248444.1560289</v>
      </c>
      <c r="G62" s="81" t="n">
        <f aca="false">'High pensions'!K62</f>
        <v>1856471.70020512</v>
      </c>
      <c r="H62" s="81" t="n">
        <f aca="false">'High pensions'!V62</f>
        <v>10213759.5468233</v>
      </c>
      <c r="I62" s="81" t="n">
        <f aca="false">'High pensions'!M62</f>
        <v>57416.6505218074</v>
      </c>
      <c r="J62" s="81" t="n">
        <f aca="false">'High pensions'!W62</f>
        <v>315889.470520306</v>
      </c>
      <c r="K62" s="6"/>
      <c r="L62" s="81" t="n">
        <f aca="false">'High pensions'!N62</f>
        <v>5500485.67623111</v>
      </c>
      <c r="M62" s="8"/>
      <c r="N62" s="81" t="n">
        <f aca="false">'High pensions'!L62</f>
        <v>1230755.1751932</v>
      </c>
      <c r="O62" s="6"/>
      <c r="P62" s="81" t="n">
        <f aca="false">'High pensions'!X62</f>
        <v>35313298.1646013</v>
      </c>
      <c r="Q62" s="8"/>
      <c r="R62" s="81" t="n">
        <f aca="false">'High SIPA income'!G57</f>
        <v>25516903.1034012</v>
      </c>
      <c r="S62" s="8"/>
      <c r="T62" s="81" t="n">
        <f aca="false">'High SIPA income'!J57</f>
        <v>97566090.6092252</v>
      </c>
      <c r="U62" s="6"/>
      <c r="V62" s="81" t="n">
        <f aca="false">'High SIPA income'!F57</f>
        <v>113123.056947903</v>
      </c>
      <c r="W62" s="8"/>
      <c r="X62" s="81" t="n">
        <f aca="false">'High SIPA income'!M57</f>
        <v>284132.504770829</v>
      </c>
      <c r="Y62" s="6"/>
      <c r="Z62" s="6" t="n">
        <f aca="false">R62+V62-N62-L62-F62</f>
        <v>-9349658.84710412</v>
      </c>
      <c r="AA62" s="6"/>
      <c r="AB62" s="6" t="n">
        <f aca="false">T62-P62-D62</f>
        <v>-93161812.6633704</v>
      </c>
      <c r="AC62" s="50"/>
      <c r="AD62" s="6"/>
      <c r="AE62" s="6"/>
      <c r="AF62" s="6"/>
      <c r="AG62" s="6" t="n">
        <f aca="false">BF62/100*$AG$57</f>
        <v>6394588226.18218</v>
      </c>
      <c r="AH62" s="61" t="n">
        <f aca="false">(AG62-AG61)/AG61</f>
        <v>0.0068132782240332</v>
      </c>
      <c r="AI62" s="61"/>
      <c r="AJ62" s="61" t="n">
        <f aca="false">AB62/AG62</f>
        <v>-0.0145688524996694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0.00582144451283408</v>
      </c>
      <c r="AV62" s="5"/>
      <c r="AW62" s="5" t="n">
        <f aca="false">workers_and_wage_high!C50</f>
        <v>12620273</v>
      </c>
      <c r="AX62" s="5"/>
      <c r="AY62" s="61" t="n">
        <f aca="false">(AW62-AW61)/AW61</f>
        <v>0.00235787277891593</v>
      </c>
      <c r="AZ62" s="11" t="n">
        <f aca="false">workers_and_wage_high!B50</f>
        <v>7301.24565781526</v>
      </c>
      <c r="BA62" s="61" t="n">
        <f aca="false">(AZ62-AZ61)/AZ61</f>
        <v>0.00444492487774378</v>
      </c>
      <c r="BB62" s="66"/>
      <c r="BC62" s="66"/>
      <c r="BD62" s="66"/>
      <c r="BE62" s="66"/>
      <c r="BF62" s="5" t="n">
        <f aca="false">BF61*(1+AY62)*(1+BA62)*(1-BE62)</f>
        <v>104.855518382513</v>
      </c>
      <c r="BG62" s="5"/>
      <c r="BH62" s="5"/>
      <c r="BI62" s="61" t="n">
        <f aca="false">T69/AG69</f>
        <v>0.0177411627638806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159684691.874986</v>
      </c>
      <c r="E63" s="9"/>
      <c r="F63" s="82" t="n">
        <f aca="false">'High pensions'!I63</f>
        <v>29024582.9719076</v>
      </c>
      <c r="G63" s="82" t="n">
        <f aca="false">'High pensions'!K63</f>
        <v>1962874.44661601</v>
      </c>
      <c r="H63" s="82" t="n">
        <f aca="false">'High pensions'!V63</f>
        <v>10799156.0636904</v>
      </c>
      <c r="I63" s="82" t="n">
        <f aca="false">'High pensions'!M63</f>
        <v>60707.4571118359</v>
      </c>
      <c r="J63" s="82" t="n">
        <f aca="false">'High pensions'!W63</f>
        <v>333994.517433728</v>
      </c>
      <c r="K63" s="9"/>
      <c r="L63" s="82" t="n">
        <f aca="false">'High pensions'!N63</f>
        <v>4717175.68005531</v>
      </c>
      <c r="M63" s="67"/>
      <c r="N63" s="82" t="n">
        <f aca="false">'High pensions'!L63</f>
        <v>1265915.17124587</v>
      </c>
      <c r="O63" s="9"/>
      <c r="P63" s="82" t="n">
        <f aca="false">'High pensions'!X63</f>
        <v>31442138.7951518</v>
      </c>
      <c r="Q63" s="67"/>
      <c r="R63" s="82" t="n">
        <f aca="false">'High SIPA income'!G58</f>
        <v>29589679.9447945</v>
      </c>
      <c r="S63" s="67"/>
      <c r="T63" s="82" t="n">
        <f aca="false">'High SIPA income'!J58</f>
        <v>113138705.856785</v>
      </c>
      <c r="U63" s="9"/>
      <c r="V63" s="82" t="n">
        <f aca="false">'High SIPA income'!F58</f>
        <v>114099.155443818</v>
      </c>
      <c r="W63" s="67"/>
      <c r="X63" s="82" t="n">
        <f aca="false">'High SIPA income'!M58</f>
        <v>286584.182775563</v>
      </c>
      <c r="Y63" s="9"/>
      <c r="Z63" s="9" t="n">
        <f aca="false">R63+V63-N63-L63-F63</f>
        <v>-5303894.72297043</v>
      </c>
      <c r="AA63" s="9"/>
      <c r="AB63" s="9" t="n">
        <f aca="false">T63-P63-D63</f>
        <v>-77988124.813353</v>
      </c>
      <c r="AC63" s="50"/>
      <c r="AD63" s="9"/>
      <c r="AE63" s="9"/>
      <c r="AF63" s="9"/>
      <c r="AG63" s="9" t="n">
        <f aca="false">BF63/100*$AG$57</f>
        <v>6446605079.75041</v>
      </c>
      <c r="AH63" s="40" t="n">
        <f aca="false">(AG63-AG62)/AG62</f>
        <v>0.00813451182912004</v>
      </c>
      <c r="AI63" s="40"/>
      <c r="AJ63" s="40" t="n">
        <f aca="false">AB63/AG63</f>
        <v>-0.0120975496169796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12650127</v>
      </c>
      <c r="AX63" s="7"/>
      <c r="AY63" s="40" t="n">
        <f aca="false">(AW63-AW62)/AW62</f>
        <v>0.00236555897007933</v>
      </c>
      <c r="AZ63" s="12" t="n">
        <f aca="false">workers_and_wage_high!B51</f>
        <v>7343.26679634628</v>
      </c>
      <c r="BA63" s="40" t="n">
        <f aca="false">(AZ63-AZ62)/AZ62</f>
        <v>0.00575533826697753</v>
      </c>
      <c r="BB63" s="39"/>
      <c r="BC63" s="39"/>
      <c r="BD63" s="39"/>
      <c r="BE63" s="39"/>
      <c r="BF63" s="7" t="n">
        <f aca="false">BF62*(1+AY63)*(1+BA63)*(1-BE63)</f>
        <v>105.708466837144</v>
      </c>
      <c r="BG63" s="7"/>
      <c r="BH63" s="7"/>
      <c r="BI63" s="40" t="n">
        <f aca="false">T70/AG70</f>
        <v>0.0153985482702472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158895953.794623</v>
      </c>
      <c r="E64" s="9"/>
      <c r="F64" s="82" t="n">
        <f aca="false">'High pensions'!I64</f>
        <v>28881220.4893315</v>
      </c>
      <c r="G64" s="82" t="n">
        <f aca="false">'High pensions'!K64</f>
        <v>1981730.53209617</v>
      </c>
      <c r="H64" s="82" t="n">
        <f aca="false">'High pensions'!V64</f>
        <v>10902896.6825576</v>
      </c>
      <c r="I64" s="82" t="n">
        <f aca="false">'High pensions'!M64</f>
        <v>61290.6350132835</v>
      </c>
      <c r="J64" s="82" t="n">
        <f aca="false">'High pensions'!W64</f>
        <v>337202.990182193</v>
      </c>
      <c r="K64" s="9"/>
      <c r="L64" s="82" t="n">
        <f aca="false">'High pensions'!N64</f>
        <v>4720568.4227638</v>
      </c>
      <c r="M64" s="67"/>
      <c r="N64" s="82" t="n">
        <f aca="false">'High pensions'!L64</f>
        <v>1261573.93490492</v>
      </c>
      <c r="O64" s="9"/>
      <c r="P64" s="82" t="n">
        <f aca="false">'High pensions'!X64</f>
        <v>31435859.5517185</v>
      </c>
      <c r="Q64" s="67"/>
      <c r="R64" s="82" t="n">
        <f aca="false">'High SIPA income'!G59</f>
        <v>26015594.4511118</v>
      </c>
      <c r="S64" s="67"/>
      <c r="T64" s="82" t="n">
        <f aca="false">'High SIPA income'!J59</f>
        <v>99472880.1996238</v>
      </c>
      <c r="U64" s="9"/>
      <c r="V64" s="82" t="n">
        <f aca="false">'High SIPA income'!F59</f>
        <v>115021.584750057</v>
      </c>
      <c r="W64" s="67"/>
      <c r="X64" s="82" t="n">
        <f aca="false">'High SIPA income'!M59</f>
        <v>288901.059249087</v>
      </c>
      <c r="Y64" s="9"/>
      <c r="Z64" s="9" t="n">
        <f aca="false">R64+V64-N64-L64-F64</f>
        <v>-8732746.81113827</v>
      </c>
      <c r="AA64" s="9"/>
      <c r="AB64" s="9" t="n">
        <f aca="false">T64-P64-D64</f>
        <v>-90858933.1467179</v>
      </c>
      <c r="AC64" s="50"/>
      <c r="AD64" s="9"/>
      <c r="AE64" s="9"/>
      <c r="AF64" s="9"/>
      <c r="AG64" s="9" t="n">
        <f aca="false">BF64/100*$AG$57</f>
        <v>6502360271.68241</v>
      </c>
      <c r="AH64" s="40" t="n">
        <f aca="false">(AG64-AG63)/AG63</f>
        <v>0.00864876803251653</v>
      </c>
      <c r="AI64" s="40"/>
      <c r="AJ64" s="40" t="n">
        <f aca="false">AB64/AG64</f>
        <v>-0.0139732234681622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12766226</v>
      </c>
      <c r="AX64" s="7"/>
      <c r="AY64" s="40" t="n">
        <f aca="false">(AW64-AW63)/AW63</f>
        <v>0.00917769442156589</v>
      </c>
      <c r="AZ64" s="12" t="n">
        <f aca="false">workers_and_wage_high!B52</f>
        <v>7339.41807117936</v>
      </c>
      <c r="BA64" s="40" t="n">
        <f aca="false">(AZ64-AZ63)/AZ63</f>
        <v>-0.000524116210626733</v>
      </c>
      <c r="BB64" s="39"/>
      <c r="BC64" s="39"/>
      <c r="BD64" s="39"/>
      <c r="BE64" s="39"/>
      <c r="BF64" s="7" t="n">
        <f aca="false">BF63*(1+AY64)*(1+BA64)*(1-BE64)</f>
        <v>106.622714845891</v>
      </c>
      <c r="BG64" s="7"/>
      <c r="BH64" s="7"/>
      <c r="BI64" s="40" t="n">
        <f aca="false">T71/AG71</f>
        <v>0.0177391562986146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162252941.017437</v>
      </c>
      <c r="E65" s="9"/>
      <c r="F65" s="82" t="n">
        <f aca="false">'High pensions'!I65</f>
        <v>29491392.654491</v>
      </c>
      <c r="G65" s="82" t="n">
        <f aca="false">'High pensions'!K65</f>
        <v>2100680.05119404</v>
      </c>
      <c r="H65" s="82" t="n">
        <f aca="false">'High pensions'!V65</f>
        <v>11557321.8408521</v>
      </c>
      <c r="I65" s="82" t="n">
        <f aca="false">'High pensions'!M65</f>
        <v>64969.486119403</v>
      </c>
      <c r="J65" s="82" t="n">
        <f aca="false">'High pensions'!W65</f>
        <v>357442.943531506</v>
      </c>
      <c r="K65" s="9"/>
      <c r="L65" s="82" t="n">
        <f aca="false">'High pensions'!N65</f>
        <v>4667225.72845029</v>
      </c>
      <c r="M65" s="67"/>
      <c r="N65" s="82" t="n">
        <f aca="false">'High pensions'!L65</f>
        <v>1290668.13722563</v>
      </c>
      <c r="O65" s="9"/>
      <c r="P65" s="82" t="n">
        <f aca="false">'High pensions'!X65</f>
        <v>31319131.7743363</v>
      </c>
      <c r="Q65" s="67"/>
      <c r="R65" s="82" t="n">
        <f aca="false">'High SIPA income'!G60</f>
        <v>29825390.2963225</v>
      </c>
      <c r="S65" s="67"/>
      <c r="T65" s="82" t="n">
        <f aca="false">'High SIPA income'!J60</f>
        <v>114039964.815269</v>
      </c>
      <c r="U65" s="9"/>
      <c r="V65" s="82" t="n">
        <f aca="false">'High SIPA income'!F60</f>
        <v>116060.510648875</v>
      </c>
      <c r="W65" s="67"/>
      <c r="X65" s="82" t="n">
        <f aca="false">'High SIPA income'!M60</f>
        <v>291510.541576269</v>
      </c>
      <c r="Y65" s="9"/>
      <c r="Z65" s="9" t="n">
        <f aca="false">R65+V65-N65-L65-F65</f>
        <v>-5507835.71319553</v>
      </c>
      <c r="AA65" s="9"/>
      <c r="AB65" s="9" t="n">
        <f aca="false">T65-P65-D65</f>
        <v>-79532107.9765039</v>
      </c>
      <c r="AC65" s="50"/>
      <c r="AD65" s="9"/>
      <c r="AE65" s="9"/>
      <c r="AF65" s="9"/>
      <c r="AG65" s="9" t="n">
        <f aca="false">BF65/100*$AG$57</f>
        <v>6500339467.93393</v>
      </c>
      <c r="AH65" s="40" t="n">
        <f aca="false">(AG65-AG64)/AG64</f>
        <v>-0.000310780034333424</v>
      </c>
      <c r="AI65" s="40" t="n">
        <f aca="false">(AG65-AG61)/AG61</f>
        <v>0.0234635691604228</v>
      </c>
      <c r="AJ65" s="40" t="n">
        <f aca="false">AB65/AG65</f>
        <v>-0.0122350699327065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12760871</v>
      </c>
      <c r="AX65" s="7"/>
      <c r="AY65" s="40" t="n">
        <f aca="false">(AW65-AW64)/AW64</f>
        <v>-0.000419466175829881</v>
      </c>
      <c r="AZ65" s="12" t="n">
        <f aca="false">workers_and_wage_high!B53</f>
        <v>7340.21609895601</v>
      </c>
      <c r="BA65" s="40" t="n">
        <f aca="false">(AZ65-AZ64)/AZ64</f>
        <v>0.000108731750788029</v>
      </c>
      <c r="BB65" s="39"/>
      <c r="BC65" s="39"/>
      <c r="BD65" s="39"/>
      <c r="BE65" s="39"/>
      <c r="BF65" s="7" t="n">
        <f aca="false">BF64*(1+AY65)*(1+BA65)*(1-BE65)</f>
        <v>106.58957863491</v>
      </c>
      <c r="BG65" s="7"/>
      <c r="BH65" s="7"/>
      <c r="BI65" s="40" t="n">
        <f aca="false">T72/AG72</f>
        <v>0.0154690098749949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161726567.389346</v>
      </c>
      <c r="E66" s="6"/>
      <c r="F66" s="81" t="n">
        <f aca="false">'High pensions'!I66</f>
        <v>29395718.0167824</v>
      </c>
      <c r="G66" s="81" t="n">
        <f aca="false">'High pensions'!K66</f>
        <v>2198921.68160584</v>
      </c>
      <c r="H66" s="81" t="n">
        <f aca="false">'High pensions'!V66</f>
        <v>12097818.3054107</v>
      </c>
      <c r="I66" s="81" t="n">
        <f aca="false">'High pensions'!M66</f>
        <v>68007.887059975</v>
      </c>
      <c r="J66" s="81" t="n">
        <f aca="false">'High pensions'!W66</f>
        <v>374159.329033323</v>
      </c>
      <c r="K66" s="6"/>
      <c r="L66" s="81" t="n">
        <f aca="false">'High pensions'!N66</f>
        <v>5714589.90064709</v>
      </c>
      <c r="M66" s="8"/>
      <c r="N66" s="81" t="n">
        <f aca="false">'High pensions'!L66</f>
        <v>1288604.97947412</v>
      </c>
      <c r="O66" s="6"/>
      <c r="P66" s="81" t="n">
        <f aca="false">'High pensions'!X66</f>
        <v>36742558.5576064</v>
      </c>
      <c r="Q66" s="8"/>
      <c r="R66" s="81" t="n">
        <f aca="false">'High SIPA income'!G61</f>
        <v>26361820.1519998</v>
      </c>
      <c r="S66" s="8"/>
      <c r="T66" s="81" t="n">
        <f aca="false">'High SIPA income'!J61</f>
        <v>100796704.174939</v>
      </c>
      <c r="U66" s="6"/>
      <c r="V66" s="81" t="n">
        <f aca="false">'High SIPA income'!F61</f>
        <v>118523.967974962</v>
      </c>
      <c r="W66" s="8"/>
      <c r="X66" s="81" t="n">
        <f aca="false">'High SIPA income'!M61</f>
        <v>297698.036144946</v>
      </c>
      <c r="Y66" s="6"/>
      <c r="Z66" s="6" t="n">
        <f aca="false">R66+V66-N66-L66-F66</f>
        <v>-9918568.77692882</v>
      </c>
      <c r="AA66" s="6"/>
      <c r="AB66" s="6" t="n">
        <f aca="false">T66-P66-D66</f>
        <v>-97672421.7720134</v>
      </c>
      <c r="AC66" s="50"/>
      <c r="AD66" s="6"/>
      <c r="AE66" s="6"/>
      <c r="AF66" s="6"/>
      <c r="AG66" s="6" t="n">
        <f aca="false">BF66/100*$AG$57</f>
        <v>6586609173.91151</v>
      </c>
      <c r="AH66" s="61" t="n">
        <f aca="false">(AG66-AG65)/AG65</f>
        <v>0.0132715693392852</v>
      </c>
      <c r="AI66" s="61"/>
      <c r="AJ66" s="61" t="n">
        <f aca="false">AB66/AG66</f>
        <v>-0.0148289384102032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0.00987829252416152</v>
      </c>
      <c r="AV66" s="5"/>
      <c r="AW66" s="5" t="n">
        <f aca="false">workers_and_wage_high!C54</f>
        <v>12830288</v>
      </c>
      <c r="AX66" s="5"/>
      <c r="AY66" s="61" t="n">
        <f aca="false">(AW66-AW65)/AW65</f>
        <v>0.00543983243777012</v>
      </c>
      <c r="AZ66" s="11" t="n">
        <f aca="false">workers_and_wage_high!B54</f>
        <v>7397.39171447534</v>
      </c>
      <c r="BA66" s="61" t="n">
        <f aca="false">(AZ66-AZ65)/AZ65</f>
        <v>0.00778936406619802</v>
      </c>
      <c r="BB66" s="66"/>
      <c r="BC66" s="66"/>
      <c r="BD66" s="66"/>
      <c r="BE66" s="66"/>
      <c r="BF66" s="5" t="n">
        <f aca="false">BF65*(1+AY66)*(1+BA66)*(1-BE66)</f>
        <v>108.004189618609</v>
      </c>
      <c r="BG66" s="5"/>
      <c r="BH66" s="5"/>
      <c r="BI66" s="61" t="n">
        <f aca="false">T73/AG73</f>
        <v>0.017815082315292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164665807.000292</v>
      </c>
      <c r="E67" s="9"/>
      <c r="F67" s="82" t="n">
        <f aca="false">'High pensions'!I67</f>
        <v>29929959.6085124</v>
      </c>
      <c r="G67" s="82" t="n">
        <f aca="false">'High pensions'!K67</f>
        <v>2354297.26021733</v>
      </c>
      <c r="H67" s="82" t="n">
        <f aca="false">'High pensions'!V67</f>
        <v>12952648.895724</v>
      </c>
      <c r="I67" s="82" t="n">
        <f aca="false">'High pensions'!M67</f>
        <v>72813.3173263092</v>
      </c>
      <c r="J67" s="82" t="n">
        <f aca="false">'High pensions'!W67</f>
        <v>400597.388527546</v>
      </c>
      <c r="K67" s="9"/>
      <c r="L67" s="82" t="n">
        <f aca="false">'High pensions'!N67</f>
        <v>4760805.1161781</v>
      </c>
      <c r="M67" s="67"/>
      <c r="N67" s="82" t="n">
        <f aca="false">'High pensions'!L67</f>
        <v>1314321.04654394</v>
      </c>
      <c r="O67" s="9"/>
      <c r="P67" s="82" t="n">
        <f aca="false">'High pensions'!X67</f>
        <v>31934846.9904464</v>
      </c>
      <c r="Q67" s="67"/>
      <c r="R67" s="82" t="n">
        <f aca="false">'High SIPA income'!G62</f>
        <v>30601860.5118157</v>
      </c>
      <c r="S67" s="67"/>
      <c r="T67" s="82" t="n">
        <f aca="false">'High SIPA income'!J62</f>
        <v>117008865.982201</v>
      </c>
      <c r="U67" s="9"/>
      <c r="V67" s="82" t="n">
        <f aca="false">'High SIPA income'!F62</f>
        <v>118636.874718999</v>
      </c>
      <c r="W67" s="67"/>
      <c r="X67" s="82" t="n">
        <f aca="false">'High SIPA income'!M62</f>
        <v>297981.625334048</v>
      </c>
      <c r="Y67" s="9"/>
      <c r="Z67" s="9" t="n">
        <f aca="false">R67+V67-N67-L67-F67</f>
        <v>-5284588.38469973</v>
      </c>
      <c r="AA67" s="9"/>
      <c r="AB67" s="9" t="n">
        <f aca="false">T67-P67-D67</f>
        <v>-79591788.008537</v>
      </c>
      <c r="AC67" s="50"/>
      <c r="AD67" s="9"/>
      <c r="AE67" s="9"/>
      <c r="AF67" s="9"/>
      <c r="AG67" s="9" t="n">
        <f aca="false">BF67/100*$AG$57</f>
        <v>6629146728.60533</v>
      </c>
      <c r="AH67" s="40" t="n">
        <f aca="false">(AG67-AG66)/AG66</f>
        <v>0.00645818714465557</v>
      </c>
      <c r="AI67" s="40"/>
      <c r="AJ67" s="40" t="n">
        <f aca="false">AB67/AG67</f>
        <v>-0.0120063397699574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12914200</v>
      </c>
      <c r="AX67" s="7"/>
      <c r="AY67" s="40" t="n">
        <f aca="false">(AW67-AW66)/AW66</f>
        <v>0.00654014937154957</v>
      </c>
      <c r="AZ67" s="12" t="n">
        <f aca="false">workers_and_wage_high!B55</f>
        <v>7396.78934734821</v>
      </c>
      <c r="BA67" s="40" t="n">
        <f aca="false">(AZ67-AZ66)/AZ66</f>
        <v>-8.1429664723083E-005</v>
      </c>
      <c r="BB67" s="39"/>
      <c r="BC67" s="39"/>
      <c r="BD67" s="39"/>
      <c r="BE67" s="39"/>
      <c r="BF67" s="7" t="n">
        <f aca="false">BF66*(1+AY67)*(1+BA67)*(1-BE67)</f>
        <v>108.701700887573</v>
      </c>
      <c r="BG67" s="7"/>
      <c r="BH67" s="7"/>
      <c r="BI67" s="40" t="n">
        <f aca="false">T74/AG74</f>
        <v>0.0155402294184627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163471744.616725</v>
      </c>
      <c r="E68" s="9"/>
      <c r="F68" s="82" t="n">
        <f aca="false">'High pensions'!I68</f>
        <v>29712924.6359141</v>
      </c>
      <c r="G68" s="82" t="n">
        <f aca="false">'High pensions'!K68</f>
        <v>2408517.89071645</v>
      </c>
      <c r="H68" s="82" t="n">
        <f aca="false">'High pensions'!V68</f>
        <v>13250954.8070579</v>
      </c>
      <c r="I68" s="82" t="n">
        <f aca="false">'High pensions'!M68</f>
        <v>74490.244042777</v>
      </c>
      <c r="J68" s="82" t="n">
        <f aca="false">'High pensions'!W68</f>
        <v>409823.344548182</v>
      </c>
      <c r="K68" s="9"/>
      <c r="L68" s="82" t="n">
        <f aca="false">'High pensions'!N68</f>
        <v>4627619.5654951</v>
      </c>
      <c r="M68" s="67"/>
      <c r="N68" s="82" t="n">
        <f aca="false">'High pensions'!L68</f>
        <v>1305697.92521598</v>
      </c>
      <c r="O68" s="9"/>
      <c r="P68" s="82" t="n">
        <f aca="false">'High pensions'!X68</f>
        <v>31196304.6655005</v>
      </c>
      <c r="Q68" s="67"/>
      <c r="R68" s="82" t="n">
        <f aca="false">'High SIPA income'!G63</f>
        <v>27112201.8988195</v>
      </c>
      <c r="S68" s="67"/>
      <c r="T68" s="82" t="n">
        <f aca="false">'High SIPA income'!J63</f>
        <v>103665853.820766</v>
      </c>
      <c r="U68" s="9"/>
      <c r="V68" s="82" t="n">
        <f aca="false">'High SIPA income'!F63</f>
        <v>114454.616617276</v>
      </c>
      <c r="W68" s="67"/>
      <c r="X68" s="82" t="n">
        <f aca="false">'High SIPA income'!M63</f>
        <v>287476.998760991</v>
      </c>
      <c r="Y68" s="9"/>
      <c r="Z68" s="9" t="n">
        <f aca="false">R68+V68-N68-L68-F68</f>
        <v>-8419585.61118843</v>
      </c>
      <c r="AA68" s="9"/>
      <c r="AB68" s="9" t="n">
        <f aca="false">T68-P68-D68</f>
        <v>-91002195.4614603</v>
      </c>
      <c r="AC68" s="50"/>
      <c r="AD68" s="9"/>
      <c r="AE68" s="9"/>
      <c r="AF68" s="9"/>
      <c r="AG68" s="9" t="n">
        <f aca="false">BF68/100*$AG$57</f>
        <v>6722020888.49067</v>
      </c>
      <c r="AH68" s="40" t="n">
        <f aca="false">(AG68-AG67)/AG67</f>
        <v>0.0140099719749108</v>
      </c>
      <c r="AI68" s="40"/>
      <c r="AJ68" s="40" t="n">
        <f aca="false">AB68/AG68</f>
        <v>-0.0135379221473817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12944822</v>
      </c>
      <c r="AX68" s="7"/>
      <c r="AY68" s="40" t="n">
        <f aca="false">(AW68-AW67)/AW67</f>
        <v>0.00237118830434715</v>
      </c>
      <c r="AZ68" s="12" t="n">
        <f aca="false">workers_and_wage_high!B56</f>
        <v>7482.67532658924</v>
      </c>
      <c r="BA68" s="40" t="n">
        <f aca="false">(AZ68-AZ67)/AZ67</f>
        <v>0.0116112512075015</v>
      </c>
      <c r="BB68" s="39"/>
      <c r="BC68" s="39"/>
      <c r="BD68" s="39"/>
      <c r="BE68" s="39"/>
      <c r="BF68" s="7" t="n">
        <f aca="false">BF67*(1+AY68)*(1+BA68)*(1-BE68)</f>
        <v>110.224608670633</v>
      </c>
      <c r="BG68" s="7"/>
      <c r="BH68" s="7"/>
      <c r="BI68" s="40" t="n">
        <f aca="false">T75/AG75</f>
        <v>0.0178895411205438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166159335.140366</v>
      </c>
      <c r="E69" s="9"/>
      <c r="F69" s="82" t="n">
        <f aca="false">'High pensions'!I69</f>
        <v>30201426.0271995</v>
      </c>
      <c r="G69" s="82" t="n">
        <f aca="false">'High pensions'!K69</f>
        <v>2548353.47075568</v>
      </c>
      <c r="H69" s="82" t="n">
        <f aca="false">'High pensions'!V69</f>
        <v>14020288.9102674</v>
      </c>
      <c r="I69" s="82" t="n">
        <f aca="false">'High pensions'!M69</f>
        <v>78815.0557965683</v>
      </c>
      <c r="J69" s="82" t="n">
        <f aca="false">'High pensions'!W69</f>
        <v>433617.182791781</v>
      </c>
      <c r="K69" s="9"/>
      <c r="L69" s="82" t="n">
        <f aca="false">'High pensions'!N69</f>
        <v>4608803.82134567</v>
      </c>
      <c r="M69" s="67"/>
      <c r="N69" s="82" t="n">
        <f aca="false">'High pensions'!L69</f>
        <v>1328536.4668363</v>
      </c>
      <c r="O69" s="9"/>
      <c r="P69" s="82" t="n">
        <f aca="false">'High pensions'!X69</f>
        <v>31224320.5971987</v>
      </c>
      <c r="Q69" s="67"/>
      <c r="R69" s="82" t="n">
        <f aca="false">'High SIPA income'!G64</f>
        <v>31369757.5689907</v>
      </c>
      <c r="S69" s="67"/>
      <c r="T69" s="82" t="n">
        <f aca="false">'High SIPA income'!J64</f>
        <v>119944986.935253</v>
      </c>
      <c r="U69" s="9"/>
      <c r="V69" s="82" t="n">
        <f aca="false">'High SIPA income'!F64</f>
        <v>116477.504992183</v>
      </c>
      <c r="W69" s="67"/>
      <c r="X69" s="82" t="n">
        <f aca="false">'High SIPA income'!M64</f>
        <v>292557.911143855</v>
      </c>
      <c r="Y69" s="9"/>
      <c r="Z69" s="9" t="n">
        <f aca="false">R69+V69-N69-L69-F69</f>
        <v>-4652531.24139864</v>
      </c>
      <c r="AA69" s="9"/>
      <c r="AB69" s="9" t="n">
        <f aca="false">T69-P69-D69</f>
        <v>-77438668.8023115</v>
      </c>
      <c r="AC69" s="50"/>
      <c r="AD69" s="9"/>
      <c r="AE69" s="9"/>
      <c r="AF69" s="9"/>
      <c r="AG69" s="9" t="n">
        <f aca="false">BF69/100*$AG$57</f>
        <v>6760830083.7784</v>
      </c>
      <c r="AH69" s="40" t="n">
        <f aca="false">(AG69-AG68)/AG68</f>
        <v>0.00577344163779458</v>
      </c>
      <c r="AI69" s="40" t="n">
        <f aca="false">(AG69-AG65)/AG65</f>
        <v>0.0400733864945774</v>
      </c>
      <c r="AJ69" s="40" t="n">
        <f aca="false">AB69/AG69</f>
        <v>-0.0114540179005702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13005488</v>
      </c>
      <c r="AX69" s="7"/>
      <c r="AY69" s="40" t="n">
        <f aca="false">(AW69-AW68)/AW68</f>
        <v>0.0046865070836818</v>
      </c>
      <c r="AZ69" s="12" t="n">
        <f aca="false">workers_and_wage_high!B57</f>
        <v>7490.77056655945</v>
      </c>
      <c r="BA69" s="40" t="n">
        <f aca="false">(AZ69-AZ68)/AZ68</f>
        <v>0.00108186438899012</v>
      </c>
      <c r="BB69" s="39"/>
      <c r="BC69" s="39"/>
      <c r="BD69" s="39"/>
      <c r="BE69" s="39"/>
      <c r="BF69" s="7" t="n">
        <f aca="false">BF68*(1+AY69)*(1+BA69)*(1-BE69)</f>
        <v>110.860984015841</v>
      </c>
      <c r="BG69" s="7"/>
      <c r="BH69" s="7"/>
      <c r="BI69" s="40" t="n">
        <f aca="false">T76/AG76</f>
        <v>0.0155834205072103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165615780.161234</v>
      </c>
      <c r="E70" s="6"/>
      <c r="F70" s="81" t="n">
        <f aca="false">'High pensions'!I70</f>
        <v>30102628.4755598</v>
      </c>
      <c r="G70" s="81" t="n">
        <f aca="false">'High pensions'!K70</f>
        <v>2619543.31456786</v>
      </c>
      <c r="H70" s="81" t="n">
        <f aca="false">'High pensions'!V70</f>
        <v>14411954.4265223</v>
      </c>
      <c r="I70" s="81" t="n">
        <f aca="false">'High pensions'!M70</f>
        <v>81016.8035433358</v>
      </c>
      <c r="J70" s="81" t="n">
        <f aca="false">'High pensions'!W70</f>
        <v>445730.549273887</v>
      </c>
      <c r="K70" s="6"/>
      <c r="L70" s="81" t="n">
        <f aca="false">'High pensions'!N70</f>
        <v>5591664.52435339</v>
      </c>
      <c r="M70" s="8"/>
      <c r="N70" s="81" t="n">
        <f aca="false">'High pensions'!L70</f>
        <v>1325537.18097959</v>
      </c>
      <c r="O70" s="6"/>
      <c r="P70" s="81" t="n">
        <f aca="false">'High pensions'!X70</f>
        <v>36307888.2715777</v>
      </c>
      <c r="Q70" s="8"/>
      <c r="R70" s="81" t="n">
        <f aca="false">'High SIPA income'!G65</f>
        <v>27458671.325358</v>
      </c>
      <c r="S70" s="8"/>
      <c r="T70" s="81" t="n">
        <f aca="false">'High SIPA income'!J65</f>
        <v>104990609.70223</v>
      </c>
      <c r="U70" s="6"/>
      <c r="V70" s="81" t="n">
        <f aca="false">'High SIPA income'!F65</f>
        <v>119217.054107686</v>
      </c>
      <c r="W70" s="8"/>
      <c r="X70" s="81" t="n">
        <f aca="false">'High SIPA income'!M65</f>
        <v>299438.868688073</v>
      </c>
      <c r="Y70" s="6"/>
      <c r="Z70" s="6" t="n">
        <f aca="false">R70+V70-N70-L70-F70</f>
        <v>-9441941.80142708</v>
      </c>
      <c r="AA70" s="6"/>
      <c r="AB70" s="6" t="n">
        <f aca="false">T70-P70-D70</f>
        <v>-96933058.7305822</v>
      </c>
      <c r="AC70" s="50"/>
      <c r="AD70" s="6"/>
      <c r="AE70" s="6"/>
      <c r="AF70" s="6"/>
      <c r="AG70" s="6" t="n">
        <f aca="false">BF70/100*$AG$57</f>
        <v>6818214799.18928</v>
      </c>
      <c r="AH70" s="61" t="n">
        <f aca="false">(AG70-AG69)/AG69</f>
        <v>0.0084878209775702</v>
      </c>
      <c r="AI70" s="61"/>
      <c r="AJ70" s="61" t="n">
        <f aca="false">AB70/AG70</f>
        <v>-0.0142167798442061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0.00820597476798886</v>
      </c>
      <c r="AV70" s="5"/>
      <c r="AW70" s="5" t="n">
        <f aca="false">workers_and_wage_high!C58</f>
        <v>13102654</v>
      </c>
      <c r="AX70" s="5"/>
      <c r="AY70" s="61" t="n">
        <f aca="false">(AW70-AW69)/AW69</f>
        <v>0.00747115371603126</v>
      </c>
      <c r="AZ70" s="11" t="n">
        <f aca="false">workers_and_wage_high!B58</f>
        <v>7498.32971221899</v>
      </c>
      <c r="BA70" s="61" t="n">
        <f aca="false">(AZ70-AZ69)/AZ69</f>
        <v>0.00100912791179099</v>
      </c>
      <c r="BB70" s="66"/>
      <c r="BC70" s="66"/>
      <c r="BD70" s="66"/>
      <c r="BE70" s="66"/>
      <c r="BF70" s="5" t="n">
        <f aca="false">BF69*(1+AY70)*(1+BA70)*(1-BE70)</f>
        <v>111.801952201565</v>
      </c>
      <c r="BG70" s="5"/>
      <c r="BH70" s="5"/>
      <c r="BI70" s="61" t="n">
        <f aca="false">T77/AG77</f>
        <v>0.0179942442201795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168569178.926494</v>
      </c>
      <c r="E71" s="9"/>
      <c r="F71" s="82" t="n">
        <f aca="false">'High pensions'!I71</f>
        <v>30639443.6611915</v>
      </c>
      <c r="G71" s="82" t="n">
        <f aca="false">'High pensions'!K71</f>
        <v>2753053.56609902</v>
      </c>
      <c r="H71" s="82" t="n">
        <f aca="false">'High pensions'!V71</f>
        <v>15146488.4385541</v>
      </c>
      <c r="I71" s="82" t="n">
        <f aca="false">'High pensions'!M71</f>
        <v>85145.9865803821</v>
      </c>
      <c r="J71" s="82" t="n">
        <f aca="false">'High pensions'!W71</f>
        <v>468448.096037758</v>
      </c>
      <c r="K71" s="9"/>
      <c r="L71" s="82" t="n">
        <f aca="false">'High pensions'!N71</f>
        <v>4677427.42865505</v>
      </c>
      <c r="M71" s="67"/>
      <c r="N71" s="82" t="n">
        <f aca="false">'High pensions'!L71</f>
        <v>1350280.19722965</v>
      </c>
      <c r="O71" s="9"/>
      <c r="P71" s="82" t="n">
        <f aca="false">'High pensions'!X71</f>
        <v>31700036.4109366</v>
      </c>
      <c r="Q71" s="67"/>
      <c r="R71" s="82" t="n">
        <f aca="false">'High SIPA income'!G66</f>
        <v>31729595.6633942</v>
      </c>
      <c r="S71" s="67"/>
      <c r="T71" s="82" t="n">
        <f aca="false">'High SIPA income'!J66</f>
        <v>121320859.076984</v>
      </c>
      <c r="U71" s="9"/>
      <c r="V71" s="82" t="n">
        <f aca="false">'High SIPA income'!F66</f>
        <v>120936.477848699</v>
      </c>
      <c r="W71" s="67"/>
      <c r="X71" s="82" t="n">
        <f aca="false">'High SIPA income'!M66</f>
        <v>303757.565401876</v>
      </c>
      <c r="Y71" s="9"/>
      <c r="Z71" s="9" t="n">
        <f aca="false">R71+V71-N71-L71-F71</f>
        <v>-4816619.1458333</v>
      </c>
      <c r="AA71" s="9"/>
      <c r="AB71" s="9" t="n">
        <f aca="false">T71-P71-D71</f>
        <v>-78948356.2604465</v>
      </c>
      <c r="AC71" s="50"/>
      <c r="AD71" s="9"/>
      <c r="AE71" s="9"/>
      <c r="AF71" s="9"/>
      <c r="AG71" s="9" t="n">
        <f aca="false">BF71/100*$AG$57</f>
        <v>6839156103.85929</v>
      </c>
      <c r="AH71" s="40" t="n">
        <f aca="false">(AG71-AG70)/AG70</f>
        <v>0.00307137649469458</v>
      </c>
      <c r="AI71" s="40"/>
      <c r="AJ71" s="40" t="n">
        <f aca="false">AB71/AG71</f>
        <v>-0.0115435815561947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13104318</v>
      </c>
      <c r="AX71" s="7"/>
      <c r="AY71" s="40" t="n">
        <f aca="false">(AW71-AW70)/AW70</f>
        <v>0.000126997171718035</v>
      </c>
      <c r="AZ71" s="12" t="n">
        <f aca="false">workers_and_wage_high!B59</f>
        <v>7520.40483570226</v>
      </c>
      <c r="BA71" s="40" t="n">
        <f aca="false">(AZ71-AZ70)/AZ70</f>
        <v>0.00294400544261169</v>
      </c>
      <c r="BB71" s="39"/>
      <c r="BC71" s="39"/>
      <c r="BD71" s="39"/>
      <c r="BE71" s="39"/>
      <c r="BF71" s="7" t="n">
        <f aca="false">BF70*(1+AY71)*(1+BA71)*(1-BE71)</f>
        <v>112.145338089618</v>
      </c>
      <c r="BG71" s="7"/>
      <c r="BH71" s="7"/>
      <c r="BI71" s="40" t="n">
        <f aca="false">T78/AG78</f>
        <v>0.0156481108413796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167687352.067655</v>
      </c>
      <c r="E72" s="9"/>
      <c r="F72" s="82" t="n">
        <f aca="false">'High pensions'!I72</f>
        <v>30479161.1912146</v>
      </c>
      <c r="G72" s="82" t="n">
        <f aca="false">'High pensions'!K72</f>
        <v>2807073.59938735</v>
      </c>
      <c r="H72" s="82" t="n">
        <f aca="false">'High pensions'!V72</f>
        <v>15443690.72322</v>
      </c>
      <c r="I72" s="82" t="n">
        <f aca="false">'High pensions'!M72</f>
        <v>86816.7092594034</v>
      </c>
      <c r="J72" s="82" t="n">
        <f aca="false">'High pensions'!W72</f>
        <v>477639.919274849</v>
      </c>
      <c r="K72" s="9"/>
      <c r="L72" s="82" t="n">
        <f aca="false">'High pensions'!N72</f>
        <v>4598954.57597046</v>
      </c>
      <c r="M72" s="67"/>
      <c r="N72" s="82" t="n">
        <f aca="false">'High pensions'!L72</f>
        <v>1344163.10949845</v>
      </c>
      <c r="O72" s="9"/>
      <c r="P72" s="82" t="n">
        <f aca="false">'High pensions'!X72</f>
        <v>31259185.9934475</v>
      </c>
      <c r="Q72" s="67"/>
      <c r="R72" s="82" t="n">
        <f aca="false">'High SIPA income'!G67</f>
        <v>27941893.6740894</v>
      </c>
      <c r="S72" s="67"/>
      <c r="T72" s="82" t="n">
        <f aca="false">'High SIPA income'!J67</f>
        <v>106838252.234307</v>
      </c>
      <c r="U72" s="9"/>
      <c r="V72" s="82" t="n">
        <f aca="false">'High SIPA income'!F67</f>
        <v>123533.318699319</v>
      </c>
      <c r="W72" s="67"/>
      <c r="X72" s="82" t="n">
        <f aca="false">'High SIPA income'!M67</f>
        <v>310280.080928641</v>
      </c>
      <c r="Y72" s="9"/>
      <c r="Z72" s="9" t="n">
        <f aca="false">R72+V72-N72-L72-F72</f>
        <v>-8356851.88389478</v>
      </c>
      <c r="AA72" s="9"/>
      <c r="AB72" s="9" t="n">
        <f aca="false">T72-P72-D72</f>
        <v>-92108285.8267961</v>
      </c>
      <c r="AC72" s="50"/>
      <c r="AD72" s="9"/>
      <c r="AE72" s="9"/>
      <c r="AF72" s="9"/>
      <c r="AG72" s="9" t="n">
        <f aca="false">BF72/100*$AG$57</f>
        <v>6906599265.08982</v>
      </c>
      <c r="AH72" s="40" t="n">
        <f aca="false">(AG72-AG71)/AG71</f>
        <v>0.00986132794841076</v>
      </c>
      <c r="AI72" s="40"/>
      <c r="AJ72" s="40" t="n">
        <f aca="false">AB72/AG72</f>
        <v>-0.0133362719178406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13157858</v>
      </c>
      <c r="AX72" s="7"/>
      <c r="AY72" s="40" t="n">
        <f aca="false">(AW72-AW71)/AW71</f>
        <v>0.00408567618704003</v>
      </c>
      <c r="AZ72" s="12" t="n">
        <f aca="false">workers_and_wage_high!B60</f>
        <v>7563.66333491767</v>
      </c>
      <c r="BA72" s="40" t="n">
        <f aca="false">(AZ72-AZ71)/AZ71</f>
        <v>0.00575215033771181</v>
      </c>
      <c r="BB72" s="39"/>
      <c r="BC72" s="39"/>
      <c r="BD72" s="39"/>
      <c r="BE72" s="39"/>
      <c r="BF72" s="7" t="n">
        <f aca="false">BF71*(1+AY72)*(1+BA72)*(1-BE72)</f>
        <v>113.251240046405</v>
      </c>
      <c r="BG72" s="7"/>
      <c r="BH72" s="7"/>
      <c r="BI72" s="40" t="n">
        <f aca="false">T79/AG79</f>
        <v>0.0179948441654746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170414710.673862</v>
      </c>
      <c r="E73" s="9"/>
      <c r="F73" s="82" t="n">
        <f aca="false">'High pensions'!I73</f>
        <v>30974890.9022502</v>
      </c>
      <c r="G73" s="82" t="n">
        <f aca="false">'High pensions'!K73</f>
        <v>2937648.13517421</v>
      </c>
      <c r="H73" s="82" t="n">
        <f aca="false">'High pensions'!V73</f>
        <v>16162073.2934028</v>
      </c>
      <c r="I73" s="82" t="n">
        <f aca="false">'High pensions'!M73</f>
        <v>90855.0969641507</v>
      </c>
      <c r="J73" s="82" t="n">
        <f aca="false">'High pensions'!W73</f>
        <v>499857.936909364</v>
      </c>
      <c r="K73" s="9"/>
      <c r="L73" s="82" t="n">
        <f aca="false">'High pensions'!N73</f>
        <v>4690905.87892458</v>
      </c>
      <c r="M73" s="67"/>
      <c r="N73" s="82" t="n">
        <f aca="false">'High pensions'!L73</f>
        <v>1367547.52744306</v>
      </c>
      <c r="O73" s="9"/>
      <c r="P73" s="82" t="n">
        <f aca="false">'High pensions'!X73</f>
        <v>31864975.9096071</v>
      </c>
      <c r="Q73" s="67"/>
      <c r="R73" s="82" t="n">
        <f aca="false">'High SIPA income'!G68</f>
        <v>32546594.2957189</v>
      </c>
      <c r="S73" s="67"/>
      <c r="T73" s="82" t="n">
        <f aca="false">'High SIPA income'!J68</f>
        <v>124444724.158338</v>
      </c>
      <c r="U73" s="9"/>
      <c r="V73" s="82" t="n">
        <f aca="false">'High SIPA income'!F68</f>
        <v>119188.458357453</v>
      </c>
      <c r="W73" s="67"/>
      <c r="X73" s="82" t="n">
        <f aca="false">'High SIPA income'!M68</f>
        <v>299367.044407869</v>
      </c>
      <c r="Y73" s="9"/>
      <c r="Z73" s="9" t="n">
        <f aca="false">R73+V73-N73-L73-F73</f>
        <v>-4367561.55454149</v>
      </c>
      <c r="AA73" s="9"/>
      <c r="AB73" s="9" t="n">
        <f aca="false">T73-P73-D73</f>
        <v>-77834962.4251313</v>
      </c>
      <c r="AC73" s="50"/>
      <c r="AD73" s="9"/>
      <c r="AE73" s="9"/>
      <c r="AF73" s="9"/>
      <c r="AG73" s="9" t="n">
        <f aca="false">BF73/100*$AG$57</f>
        <v>6985357797.1693</v>
      </c>
      <c r="AH73" s="40" t="n">
        <f aca="false">(AG73-AG72)/AG72</f>
        <v>0.0114033736512799</v>
      </c>
      <c r="AI73" s="40" t="n">
        <f aca="false">(AG73-AG69)/AG69</f>
        <v>0.0332100808049617</v>
      </c>
      <c r="AJ73" s="40" t="n">
        <f aca="false">AB73/AG73</f>
        <v>-0.0111425877793508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13223525</v>
      </c>
      <c r="AX73" s="7"/>
      <c r="AY73" s="40" t="n">
        <f aca="false">(AW73-AW72)/AW72</f>
        <v>0.00499070593405097</v>
      </c>
      <c r="AZ73" s="12" t="n">
        <f aca="false">workers_and_wage_high!B61</f>
        <v>7611.92573118206</v>
      </c>
      <c r="BA73" s="40" t="n">
        <f aca="false">(AZ73-AZ72)/AZ72</f>
        <v>0.0063808229064853</v>
      </c>
      <c r="BB73" s="39"/>
      <c r="BC73" s="39"/>
      <c r="BD73" s="39"/>
      <c r="BE73" s="39"/>
      <c r="BF73" s="7" t="n">
        <f aca="false">BF72*(1+AY73)*(1+BA73)*(1-BE73)</f>
        <v>114.542686253125</v>
      </c>
      <c r="BG73" s="7"/>
      <c r="BH73" s="7"/>
      <c r="BI73" s="40" t="n">
        <f aca="false">T80/AG80</f>
        <v>0.0157102892942057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169008038.024697</v>
      </c>
      <c r="E74" s="6"/>
      <c r="F74" s="81" t="n">
        <f aca="false">'High pensions'!I74</f>
        <v>30719211.4971638</v>
      </c>
      <c r="G74" s="81" t="n">
        <f aca="false">'High pensions'!K74</f>
        <v>3031569.91374876</v>
      </c>
      <c r="H74" s="81" t="n">
        <f aca="false">'High pensions'!V74</f>
        <v>16678803.2077152</v>
      </c>
      <c r="I74" s="81" t="n">
        <f aca="false">'High pensions'!M74</f>
        <v>93759.8942396524</v>
      </c>
      <c r="J74" s="81" t="n">
        <f aca="false">'High pensions'!W74</f>
        <v>515839.27446542</v>
      </c>
      <c r="K74" s="6"/>
      <c r="L74" s="81" t="n">
        <f aca="false">'High pensions'!N74</f>
        <v>5709874.77331023</v>
      </c>
      <c r="M74" s="8"/>
      <c r="N74" s="81" t="n">
        <f aca="false">'High pensions'!L74</f>
        <v>1358263.88479704</v>
      </c>
      <c r="O74" s="6"/>
      <c r="P74" s="81" t="n">
        <f aca="false">'High pensions'!X74</f>
        <v>37101334.4838276</v>
      </c>
      <c r="Q74" s="8"/>
      <c r="R74" s="81" t="n">
        <f aca="false">'High SIPA income'!G69</f>
        <v>28620426.9446857</v>
      </c>
      <c r="S74" s="8"/>
      <c r="T74" s="81" t="n">
        <f aca="false">'High SIPA income'!J69</f>
        <v>109432683.004064</v>
      </c>
      <c r="U74" s="6"/>
      <c r="V74" s="81" t="n">
        <f aca="false">'High SIPA income'!F69</f>
        <v>118682.620761947</v>
      </c>
      <c r="W74" s="8"/>
      <c r="X74" s="81" t="n">
        <f aca="false">'High SIPA income'!M69</f>
        <v>298096.526204985</v>
      </c>
      <c r="Y74" s="6"/>
      <c r="Z74" s="6" t="n">
        <f aca="false">R74+V74-N74-L74-F74</f>
        <v>-9048240.58982343</v>
      </c>
      <c r="AA74" s="6"/>
      <c r="AB74" s="6" t="n">
        <f aca="false">T74-P74-D74</f>
        <v>-96676689.5044609</v>
      </c>
      <c r="AC74" s="50"/>
      <c r="AD74" s="6"/>
      <c r="AE74" s="6"/>
      <c r="AF74" s="6"/>
      <c r="AG74" s="6" t="n">
        <f aca="false">BF74/100*$AG$57</f>
        <v>7041896233.14385</v>
      </c>
      <c r="AH74" s="61" t="n">
        <f aca="false">(AG74-AG73)/AG73</f>
        <v>0.00809384968046482</v>
      </c>
      <c r="AI74" s="61"/>
      <c r="AJ74" s="61" t="n">
        <f aca="false">AB74/AG74</f>
        <v>-0.0137287864381523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0.00797644134207957</v>
      </c>
      <c r="AV74" s="5"/>
      <c r="AW74" s="5" t="n">
        <f aca="false">workers_and_wage_high!C62</f>
        <v>13252315</v>
      </c>
      <c r="AX74" s="5"/>
      <c r="AY74" s="61" t="n">
        <f aca="false">(AW74-AW73)/AW73</f>
        <v>0.00217718044167497</v>
      </c>
      <c r="AZ74" s="11" t="n">
        <f aca="false">workers_and_wage_high!B62</f>
        <v>7656.8651368087</v>
      </c>
      <c r="BA74" s="61" t="n">
        <f aca="false">(AZ74-AZ73)/AZ73</f>
        <v>0.00590381556700616</v>
      </c>
      <c r="BB74" s="66"/>
      <c r="BC74" s="66"/>
      <c r="BD74" s="66"/>
      <c r="BE74" s="66"/>
      <c r="BF74" s="5" t="n">
        <f aca="false">BF73*(1+AY74)*(1+BA74)*(1-BE74)</f>
        <v>115.469777537654</v>
      </c>
      <c r="BG74" s="5"/>
      <c r="BH74" s="5"/>
      <c r="BI74" s="61" t="n">
        <f aca="false">T81/AG81</f>
        <v>0.0181222612648807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171444770.779227</v>
      </c>
      <c r="E75" s="9"/>
      <c r="F75" s="82" t="n">
        <f aca="false">'High pensions'!I75</f>
        <v>31162116.5194535</v>
      </c>
      <c r="G75" s="82" t="n">
        <f aca="false">'High pensions'!K75</f>
        <v>3123332.74304352</v>
      </c>
      <c r="H75" s="82" t="n">
        <f aca="false">'High pensions'!V75</f>
        <v>17183655.2200833</v>
      </c>
      <c r="I75" s="82" t="n">
        <f aca="false">'High pensions'!M75</f>
        <v>96597.9198879441</v>
      </c>
      <c r="J75" s="82" t="n">
        <f aca="false">'High pensions'!W75</f>
        <v>531453.254229381</v>
      </c>
      <c r="K75" s="9"/>
      <c r="L75" s="82" t="n">
        <f aca="false">'High pensions'!N75</f>
        <v>4768085.25767588</v>
      </c>
      <c r="M75" s="67"/>
      <c r="N75" s="82" t="n">
        <f aca="false">'High pensions'!L75</f>
        <v>1377044.48278015</v>
      </c>
      <c r="O75" s="9"/>
      <c r="P75" s="82" t="n">
        <f aca="false">'High pensions'!X75</f>
        <v>32317709.5190528</v>
      </c>
      <c r="Q75" s="67"/>
      <c r="R75" s="82" t="n">
        <f aca="false">'High SIPA income'!G70</f>
        <v>33243009.6896359</v>
      </c>
      <c r="S75" s="67"/>
      <c r="T75" s="82" t="n">
        <f aca="false">'High SIPA income'!J70</f>
        <v>127107528.776486</v>
      </c>
      <c r="U75" s="9"/>
      <c r="V75" s="82" t="n">
        <f aca="false">'High SIPA income'!F70</f>
        <v>116979.247833241</v>
      </c>
      <c r="W75" s="67"/>
      <c r="X75" s="82" t="n">
        <f aca="false">'High SIPA income'!M70</f>
        <v>293818.144504118</v>
      </c>
      <c r="Y75" s="9"/>
      <c r="Z75" s="9" t="n">
        <f aca="false">R75+V75-N75-L75-F75</f>
        <v>-3947257.32244042</v>
      </c>
      <c r="AA75" s="9"/>
      <c r="AB75" s="9" t="n">
        <f aca="false">T75-P75-D75</f>
        <v>-76654951.5217941</v>
      </c>
      <c r="AC75" s="50"/>
      <c r="AD75" s="9"/>
      <c r="AE75" s="9"/>
      <c r="AF75" s="9"/>
      <c r="AG75" s="9" t="n">
        <f aca="false">BF75/100*$AG$57</f>
        <v>7105130753.21534</v>
      </c>
      <c r="AH75" s="40" t="n">
        <f aca="false">(AG75-AG74)/AG74</f>
        <v>0.00897975743718938</v>
      </c>
      <c r="AI75" s="40"/>
      <c r="AJ75" s="40" t="n">
        <f aca="false">AB75/AG75</f>
        <v>-0.0107886757027103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13315817</v>
      </c>
      <c r="AX75" s="7"/>
      <c r="AY75" s="40" t="n">
        <f aca="false">(AW75-AW74)/AW74</f>
        <v>0.0047917665705954</v>
      </c>
      <c r="AZ75" s="12" t="n">
        <f aca="false">workers_and_wage_high!B63</f>
        <v>7688.77909383598</v>
      </c>
      <c r="BA75" s="40" t="n">
        <f aca="false">(AZ75-AZ74)/AZ74</f>
        <v>0.0041680186939506</v>
      </c>
      <c r="BB75" s="39"/>
      <c r="BC75" s="39"/>
      <c r="BD75" s="39"/>
      <c r="BE75" s="39"/>
      <c r="BF75" s="7" t="n">
        <f aca="false">BF74*(1+AY75)*(1+BA75)*(1-BE75)</f>
        <v>116.506668131269</v>
      </c>
      <c r="BG75" s="7"/>
      <c r="BH75" s="7"/>
      <c r="BI75" s="40" t="n">
        <f aca="false">T82/AG82</f>
        <v>0.0157751728692483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170021716.617444</v>
      </c>
      <c r="E76" s="9"/>
      <c r="F76" s="82" t="n">
        <f aca="false">'High pensions'!I76</f>
        <v>30903459.5805372</v>
      </c>
      <c r="G76" s="82" t="n">
        <f aca="false">'High pensions'!K76</f>
        <v>3153761.47616678</v>
      </c>
      <c r="H76" s="82" t="n">
        <f aca="false">'High pensions'!V76</f>
        <v>17351065.1317998</v>
      </c>
      <c r="I76" s="82" t="n">
        <f aca="false">'High pensions'!M76</f>
        <v>97539.0147268078</v>
      </c>
      <c r="J76" s="82" t="n">
        <f aca="false">'High pensions'!W76</f>
        <v>536630.880364941</v>
      </c>
      <c r="K76" s="9"/>
      <c r="L76" s="82" t="n">
        <f aca="false">'High pensions'!N76</f>
        <v>4588775.27682651</v>
      </c>
      <c r="M76" s="67"/>
      <c r="N76" s="82" t="n">
        <f aca="false">'High pensions'!L76</f>
        <v>1367157.25103228</v>
      </c>
      <c r="O76" s="9"/>
      <c r="P76" s="82" t="n">
        <f aca="false">'High pensions'!X76</f>
        <v>31332872.5441498</v>
      </c>
      <c r="Q76" s="67"/>
      <c r="R76" s="82" t="n">
        <f aca="false">'High SIPA income'!G71</f>
        <v>29184115.5755038</v>
      </c>
      <c r="S76" s="67"/>
      <c r="T76" s="82" t="n">
        <f aca="false">'High SIPA income'!J71</f>
        <v>111587995.339849</v>
      </c>
      <c r="U76" s="9"/>
      <c r="V76" s="82" t="n">
        <f aca="false">'High SIPA income'!F71</f>
        <v>120391.841607777</v>
      </c>
      <c r="W76" s="67"/>
      <c r="X76" s="82" t="n">
        <f aca="false">'High SIPA income'!M71</f>
        <v>302389.596187665</v>
      </c>
      <c r="Y76" s="9"/>
      <c r="Z76" s="9" t="n">
        <f aca="false">R76+V76-N76-L76-F76</f>
        <v>-7554884.69128444</v>
      </c>
      <c r="AA76" s="9"/>
      <c r="AB76" s="9" t="n">
        <f aca="false">T76-P76-D76</f>
        <v>-89766593.8217456</v>
      </c>
      <c r="AC76" s="50"/>
      <c r="AD76" s="9"/>
      <c r="AE76" s="9"/>
      <c r="AF76" s="9"/>
      <c r="AG76" s="9" t="n">
        <f aca="false">BF76/100*$AG$57</f>
        <v>7160686916.47113</v>
      </c>
      <c r="AH76" s="40" t="n">
        <f aca="false">(AG76-AG75)/AG75</f>
        <v>0.0078191612773131</v>
      </c>
      <c r="AI76" s="40"/>
      <c r="AJ76" s="40" t="n">
        <f aca="false">AB76/AG76</f>
        <v>-0.0125360310915512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13349632</v>
      </c>
      <c r="AX76" s="7"/>
      <c r="AY76" s="40" t="n">
        <f aca="false">(AW76-AW75)/AW75</f>
        <v>0.00253946115360402</v>
      </c>
      <c r="AZ76" s="12" t="n">
        <f aca="false">workers_and_wage_high!B64</f>
        <v>7729.27071487022</v>
      </c>
      <c r="BA76" s="40" t="n">
        <f aca="false">(AZ76-AZ75)/AZ75</f>
        <v>0.00526632649216024</v>
      </c>
      <c r="BB76" s="39"/>
      <c r="BC76" s="39"/>
      <c r="BD76" s="39"/>
      <c r="BE76" s="39"/>
      <c r="BF76" s="7" t="n">
        <f aca="false">BF75*(1+AY76)*(1+BA76)*(1-BE76)</f>
        <v>117.41765255927</v>
      </c>
      <c r="BG76" s="7"/>
      <c r="BH76" s="7"/>
      <c r="BI76" s="40" t="n">
        <f aca="false">T83/AG83</f>
        <v>0.0181450452520829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172394137.419321</v>
      </c>
      <c r="E77" s="9"/>
      <c r="F77" s="82" t="n">
        <f aca="false">'High pensions'!I77</f>
        <v>31334675.1441572</v>
      </c>
      <c r="G77" s="82" t="n">
        <f aca="false">'High pensions'!K77</f>
        <v>3263551.54940666</v>
      </c>
      <c r="H77" s="82" t="n">
        <f aca="false">'High pensions'!V77</f>
        <v>17955097.721457</v>
      </c>
      <c r="I77" s="82" t="n">
        <f aca="false">'High pensions'!M77</f>
        <v>100934.584002268</v>
      </c>
      <c r="J77" s="82" t="n">
        <f aca="false">'High pensions'!W77</f>
        <v>555312.300663616</v>
      </c>
      <c r="K77" s="9"/>
      <c r="L77" s="82" t="n">
        <f aca="false">'High pensions'!N77</f>
        <v>4715905.98623405</v>
      </c>
      <c r="M77" s="67"/>
      <c r="N77" s="82" t="n">
        <f aca="false">'High pensions'!L77</f>
        <v>1385827.97710242</v>
      </c>
      <c r="O77" s="9"/>
      <c r="P77" s="82" t="n">
        <f aca="false">'High pensions'!X77</f>
        <v>32095275.2257027</v>
      </c>
      <c r="Q77" s="67"/>
      <c r="R77" s="82" t="n">
        <f aca="false">'High SIPA income'!G72</f>
        <v>33935357.8248042</v>
      </c>
      <c r="S77" s="67"/>
      <c r="T77" s="82" t="n">
        <f aca="false">'High SIPA income'!J72</f>
        <v>129754781.878292</v>
      </c>
      <c r="U77" s="9"/>
      <c r="V77" s="82" t="n">
        <f aca="false">'High SIPA income'!F72</f>
        <v>114710.634580916</v>
      </c>
      <c r="W77" s="67"/>
      <c r="X77" s="82" t="n">
        <f aca="false">'High SIPA income'!M72</f>
        <v>288120.042073626</v>
      </c>
      <c r="Y77" s="9"/>
      <c r="Z77" s="9" t="n">
        <f aca="false">R77+V77-N77-L77-F77</f>
        <v>-3386340.64810859</v>
      </c>
      <c r="AA77" s="9"/>
      <c r="AB77" s="9" t="n">
        <f aca="false">T77-P77-D77</f>
        <v>-74734630.7667325</v>
      </c>
      <c r="AC77" s="50"/>
      <c r="AD77" s="9"/>
      <c r="AE77" s="9"/>
      <c r="AF77" s="9"/>
      <c r="AG77" s="9" t="n">
        <f aca="false">BF77/100*$AG$57</f>
        <v>7210904792.14345</v>
      </c>
      <c r="AH77" s="40" t="n">
        <f aca="false">(AG77-AG76)/AG76</f>
        <v>0.007012996973351</v>
      </c>
      <c r="AI77" s="40" t="n">
        <f aca="false">(AG77-AG73)/AG73</f>
        <v>0.0322885386150948</v>
      </c>
      <c r="AJ77" s="40" t="n">
        <f aca="false">AB77/AG77</f>
        <v>-0.0103641128153791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13425063</v>
      </c>
      <c r="AX77" s="7"/>
      <c r="AY77" s="40" t="n">
        <f aca="false">(AW77-AW76)/AW76</f>
        <v>0.00565041792912344</v>
      </c>
      <c r="AZ77" s="12" t="n">
        <f aca="false">workers_and_wage_high!B65</f>
        <v>7739.74328278794</v>
      </c>
      <c r="BA77" s="40" t="n">
        <f aca="false">(AZ77-AZ76)/AZ76</f>
        <v>0.00135492316209967</v>
      </c>
      <c r="BB77" s="39"/>
      <c r="BC77" s="39"/>
      <c r="BD77" s="39"/>
      <c r="BE77" s="39"/>
      <c r="BF77" s="7" t="n">
        <f aca="false">BF76*(1+AY77)*(1+BA77)*(1-BE77)</f>
        <v>118.241102201286</v>
      </c>
      <c r="BG77" s="7"/>
      <c r="BH77" s="7"/>
      <c r="BI77" s="40" t="n">
        <f aca="false">T84/AG84</f>
        <v>0.0158105076651764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171500983.858029</v>
      </c>
      <c r="E78" s="6"/>
      <c r="F78" s="81" t="n">
        <f aca="false">'High pensions'!I78</f>
        <v>31172333.9119326</v>
      </c>
      <c r="G78" s="81" t="n">
        <f aca="false">'High pensions'!K78</f>
        <v>3359270.76408545</v>
      </c>
      <c r="H78" s="81" t="n">
        <f aca="false">'High pensions'!V78</f>
        <v>18481716.5988855</v>
      </c>
      <c r="I78" s="81" t="n">
        <f aca="false">'High pensions'!M78</f>
        <v>103894.972085116</v>
      </c>
      <c r="J78" s="81" t="n">
        <f aca="false">'High pensions'!W78</f>
        <v>571599.482439755</v>
      </c>
      <c r="K78" s="6"/>
      <c r="L78" s="81" t="n">
        <f aca="false">'High pensions'!N78</f>
        <v>5641506.3222245</v>
      </c>
      <c r="M78" s="8"/>
      <c r="N78" s="81" t="n">
        <f aca="false">'High pensions'!L78</f>
        <v>1378994.5175492</v>
      </c>
      <c r="O78" s="6"/>
      <c r="P78" s="81" t="n">
        <f aca="false">'High pensions'!X78</f>
        <v>36860624.0910106</v>
      </c>
      <c r="Q78" s="8"/>
      <c r="R78" s="81" t="n">
        <f aca="false">'High SIPA income'!G73</f>
        <v>29793460.9356103</v>
      </c>
      <c r="S78" s="8"/>
      <c r="T78" s="81" t="n">
        <f aca="false">'High SIPA income'!J73</f>
        <v>113917880.137214</v>
      </c>
      <c r="U78" s="6"/>
      <c r="V78" s="81" t="n">
        <f aca="false">'High SIPA income'!F73</f>
        <v>115999.596961398</v>
      </c>
      <c r="W78" s="8"/>
      <c r="X78" s="81" t="n">
        <f aca="false">'High SIPA income'!M73</f>
        <v>291357.543955232</v>
      </c>
      <c r="Y78" s="6"/>
      <c r="Z78" s="6" t="n">
        <f aca="false">R78+V78-N78-L78-F78</f>
        <v>-8283374.21913457</v>
      </c>
      <c r="AA78" s="6"/>
      <c r="AB78" s="6" t="n">
        <f aca="false">T78-P78-D78</f>
        <v>-94443727.8118252</v>
      </c>
      <c r="AC78" s="50"/>
      <c r="AD78" s="6"/>
      <c r="AE78" s="6"/>
      <c r="AF78" s="6"/>
      <c r="AG78" s="6" t="n">
        <f aca="false">BF78/100*$AG$57</f>
        <v>7279976560.23571</v>
      </c>
      <c r="AH78" s="61" t="n">
        <f aca="false">(AG78-AG77)/AG77</f>
        <v>0.00957879351943693</v>
      </c>
      <c r="AI78" s="61"/>
      <c r="AJ78" s="61" t="n">
        <f aca="false">AB78/AG78</f>
        <v>-0.0129730813046419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0.00761518261318681</v>
      </c>
      <c r="AV78" s="5"/>
      <c r="AW78" s="5" t="n">
        <f aca="false">workers_and_wage_high!C66</f>
        <v>13461810</v>
      </c>
      <c r="AX78" s="5"/>
      <c r="AY78" s="61" t="n">
        <f aca="false">(AW78-AW77)/AW77</f>
        <v>0.00273719385897854</v>
      </c>
      <c r="AZ78" s="11" t="n">
        <f aca="false">workers_and_wage_high!B66</f>
        <v>7792.55096294566</v>
      </c>
      <c r="BA78" s="61" t="n">
        <f aca="false">(AZ78-AZ77)/AZ77</f>
        <v>0.00682292399479934</v>
      </c>
      <c r="BB78" s="66"/>
      <c r="BC78" s="66"/>
      <c r="BD78" s="66"/>
      <c r="BE78" s="66"/>
      <c r="BF78" s="5" t="n">
        <f aca="false">BF77*(1+AY78)*(1+BA78)*(1-BE78)</f>
        <v>119.373709304783</v>
      </c>
      <c r="BG78" s="5"/>
      <c r="BH78" s="5"/>
      <c r="BI78" s="61" t="n">
        <f aca="false">T85/AG85</f>
        <v>0.018229937841352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173652880.13431</v>
      </c>
      <c r="E79" s="9"/>
      <c r="F79" s="82" t="n">
        <f aca="false">'High pensions'!I79</f>
        <v>31563466.5326272</v>
      </c>
      <c r="G79" s="82" t="n">
        <f aca="false">'High pensions'!K79</f>
        <v>3525589.19752875</v>
      </c>
      <c r="H79" s="82" t="n">
        <f aca="false">'High pensions'!V79</f>
        <v>19396751.5478193</v>
      </c>
      <c r="I79" s="82" t="n">
        <f aca="false">'High pensions'!M79</f>
        <v>109038.841160684</v>
      </c>
      <c r="J79" s="82" t="n">
        <f aca="false">'High pensions'!W79</f>
        <v>599899.532406788</v>
      </c>
      <c r="K79" s="9"/>
      <c r="L79" s="82" t="n">
        <f aca="false">'High pensions'!N79</f>
        <v>4738670.3530506</v>
      </c>
      <c r="M79" s="67"/>
      <c r="N79" s="82" t="n">
        <f aca="false">'High pensions'!L79</f>
        <v>1395871.31590145</v>
      </c>
      <c r="O79" s="9"/>
      <c r="P79" s="82" t="n">
        <f aca="false">'High pensions'!X79</f>
        <v>32268655.1201392</v>
      </c>
      <c r="Q79" s="67"/>
      <c r="R79" s="82" t="n">
        <f aca="false">'High SIPA income'!G74</f>
        <v>34399238.219131</v>
      </c>
      <c r="S79" s="67"/>
      <c r="T79" s="82" t="n">
        <f aca="false">'High SIPA income'!J74</f>
        <v>131528468.771303</v>
      </c>
      <c r="U79" s="9"/>
      <c r="V79" s="82" t="n">
        <f aca="false">'High SIPA income'!F74</f>
        <v>118924.996278728</v>
      </c>
      <c r="W79" s="67"/>
      <c r="X79" s="82" t="n">
        <f aca="false">'High SIPA income'!M74</f>
        <v>298705.303624338</v>
      </c>
      <c r="Y79" s="9"/>
      <c r="Z79" s="9" t="n">
        <f aca="false">R79+V79-N79-L79-F79</f>
        <v>-3179844.98616949</v>
      </c>
      <c r="AA79" s="9"/>
      <c r="AB79" s="9" t="n">
        <f aca="false">T79-P79-D79</f>
        <v>-74393066.4831469</v>
      </c>
      <c r="AC79" s="50"/>
      <c r="AD79" s="9"/>
      <c r="AE79" s="9"/>
      <c r="AF79" s="9"/>
      <c r="AG79" s="9" t="n">
        <f aca="false">BF79/100*$AG$57</f>
        <v>7309230775.31601</v>
      </c>
      <c r="AH79" s="40" t="n">
        <f aca="false">(AG79-AG78)/AG78</f>
        <v>0.00401844907579598</v>
      </c>
      <c r="AI79" s="40"/>
      <c r="AJ79" s="40" t="n">
        <f aca="false">AB79/AG79</f>
        <v>-0.0101779610974085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13447568</v>
      </c>
      <c r="AX79" s="7"/>
      <c r="AY79" s="40" t="n">
        <f aca="false">(AW79-AW78)/AW78</f>
        <v>-0.00105795580237724</v>
      </c>
      <c r="AZ79" s="12" t="n">
        <f aca="false">workers_and_wage_high!B67</f>
        <v>7832.1510017582</v>
      </c>
      <c r="BA79" s="40" t="n">
        <f aca="false">(AZ79-AZ78)/AZ78</f>
        <v>0.00508178117805706</v>
      </c>
      <c r="BB79" s="39"/>
      <c r="BC79" s="39"/>
      <c r="BD79" s="39"/>
      <c r="BE79" s="39"/>
      <c r="BF79" s="7" t="n">
        <f aca="false">BF78*(1+AY79)*(1+BA79)*(1-BE79)</f>
        <v>119.853406476613</v>
      </c>
      <c r="BG79" s="7"/>
      <c r="BH79" s="7"/>
      <c r="BI79" s="40" t="n">
        <f aca="false">T86/AG86</f>
        <v>0.0159050857169536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172301236.150476</v>
      </c>
      <c r="E80" s="9"/>
      <c r="F80" s="82" t="n">
        <f aca="false">'High pensions'!I80</f>
        <v>31317789.2388514</v>
      </c>
      <c r="G80" s="82" t="n">
        <f aca="false">'High pensions'!K80</f>
        <v>3565562.79657965</v>
      </c>
      <c r="H80" s="82" t="n">
        <f aca="false">'High pensions'!V80</f>
        <v>19616674.4956789</v>
      </c>
      <c r="I80" s="82" t="n">
        <f aca="false">'High pensions'!M80</f>
        <v>110275.138038545</v>
      </c>
      <c r="J80" s="82" t="n">
        <f aca="false">'High pensions'!W80</f>
        <v>606701.273062231</v>
      </c>
      <c r="K80" s="9"/>
      <c r="L80" s="82" t="n">
        <f aca="false">'High pensions'!N80</f>
        <v>4697793.94726354</v>
      </c>
      <c r="M80" s="67"/>
      <c r="N80" s="82" t="n">
        <f aca="false">'High pensions'!L80</f>
        <v>1385963.97593965</v>
      </c>
      <c r="O80" s="9"/>
      <c r="P80" s="82" t="n">
        <f aca="false">'High pensions'!X80</f>
        <v>32002039.99486</v>
      </c>
      <c r="Q80" s="67"/>
      <c r="R80" s="82" t="n">
        <f aca="false">'High SIPA income'!G75</f>
        <v>30264027.9826499</v>
      </c>
      <c r="S80" s="67"/>
      <c r="T80" s="82" t="n">
        <f aca="false">'High SIPA income'!J75</f>
        <v>115717134.026416</v>
      </c>
      <c r="U80" s="9"/>
      <c r="V80" s="82" t="n">
        <f aca="false">'High SIPA income'!F75</f>
        <v>119182.234626197</v>
      </c>
      <c r="W80" s="67"/>
      <c r="X80" s="82" t="n">
        <f aca="false">'High SIPA income'!M75</f>
        <v>299351.412189305</v>
      </c>
      <c r="Y80" s="9"/>
      <c r="Z80" s="9" t="n">
        <f aca="false">R80+V80-N80-L80-F80</f>
        <v>-7018336.94477847</v>
      </c>
      <c r="AA80" s="9"/>
      <c r="AB80" s="9" t="n">
        <f aca="false">T80-P80-D80</f>
        <v>-88586142.1189202</v>
      </c>
      <c r="AC80" s="50"/>
      <c r="AD80" s="9"/>
      <c r="AE80" s="9"/>
      <c r="AF80" s="9"/>
      <c r="AG80" s="9" t="n">
        <f aca="false">BF80/100*$AG$57</f>
        <v>7365690844.98621</v>
      </c>
      <c r="AH80" s="40" t="n">
        <f aca="false">(AG80-AG79)/AG79</f>
        <v>0.00772448858242051</v>
      </c>
      <c r="AI80" s="40"/>
      <c r="AJ80" s="40" t="n">
        <f aca="false">AB80/AG80</f>
        <v>-0.0120268612928847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13556704</v>
      </c>
      <c r="AX80" s="7"/>
      <c r="AY80" s="40" t="n">
        <f aca="false">(AW80-AW79)/AW79</f>
        <v>0.00811566820112008</v>
      </c>
      <c r="AZ80" s="12" t="n">
        <f aca="false">workers_and_wage_high!B68</f>
        <v>7829.11188835177</v>
      </c>
      <c r="BA80" s="40" t="n">
        <f aca="false">(AZ80-AZ79)/AZ79</f>
        <v>-0.000388030491974778</v>
      </c>
      <c r="BB80" s="39"/>
      <c r="BC80" s="39"/>
      <c r="BD80" s="39"/>
      <c r="BE80" s="39"/>
      <c r="BF80" s="7" t="n">
        <f aca="false">BF79*(1+AY80)*(1+BA80)*(1-BE80)</f>
        <v>120.779212746505</v>
      </c>
      <c r="BG80" s="7"/>
      <c r="BH80" s="7"/>
      <c r="BI80" s="40" t="n">
        <f aca="false">T87/AG87</f>
        <v>0.0182708041344737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174914170.122802</v>
      </c>
      <c r="E81" s="9"/>
      <c r="F81" s="82" t="n">
        <f aca="false">'High pensions'!I81</f>
        <v>31792720.918209</v>
      </c>
      <c r="G81" s="82" t="n">
        <f aca="false">'High pensions'!K81</f>
        <v>3763671.34196301</v>
      </c>
      <c r="H81" s="82" t="n">
        <f aca="false">'High pensions'!V81</f>
        <v>20706609.2609075</v>
      </c>
      <c r="I81" s="82" t="n">
        <f aca="false">'High pensions'!M81</f>
        <v>116402.206452464</v>
      </c>
      <c r="J81" s="82" t="n">
        <f aca="false">'High pensions'!W81</f>
        <v>640410.595698169</v>
      </c>
      <c r="K81" s="9"/>
      <c r="L81" s="82" t="n">
        <f aca="false">'High pensions'!N81</f>
        <v>4757109.63723936</v>
      </c>
      <c r="M81" s="67"/>
      <c r="N81" s="82" t="n">
        <f aca="false">'High pensions'!L81</f>
        <v>1408104.35777463</v>
      </c>
      <c r="O81" s="9"/>
      <c r="P81" s="82" t="n">
        <f aca="false">'High pensions'!X81</f>
        <v>32431639.2405067</v>
      </c>
      <c r="Q81" s="67"/>
      <c r="R81" s="82" t="n">
        <f aca="false">'High SIPA income'!G76</f>
        <v>35229455.0265552</v>
      </c>
      <c r="S81" s="67"/>
      <c r="T81" s="82" t="n">
        <f aca="false">'High SIPA income'!J76</f>
        <v>134702874.690791</v>
      </c>
      <c r="U81" s="9"/>
      <c r="V81" s="82" t="n">
        <f aca="false">'High SIPA income'!F76</f>
        <v>120803.248547884</v>
      </c>
      <c r="W81" s="67"/>
      <c r="X81" s="82" t="n">
        <f aca="false">'High SIPA income'!M76</f>
        <v>303422.931809302</v>
      </c>
      <c r="Y81" s="9"/>
      <c r="Z81" s="9" t="n">
        <f aca="false">R81+V81-N81-L81-F81</f>
        <v>-2607676.63811996</v>
      </c>
      <c r="AA81" s="9"/>
      <c r="AB81" s="9" t="n">
        <f aca="false">T81-P81-D81</f>
        <v>-72642934.6725182</v>
      </c>
      <c r="AC81" s="50"/>
      <c r="AD81" s="9"/>
      <c r="AE81" s="9"/>
      <c r="AF81" s="9"/>
      <c r="AG81" s="9" t="n">
        <f aca="false">BF81/100*$AG$57</f>
        <v>7433005888.27911</v>
      </c>
      <c r="AH81" s="40" t="n">
        <f aca="false">(AG81-AG80)/AG80</f>
        <v>0.00913899927509384</v>
      </c>
      <c r="AI81" s="40" t="n">
        <f aca="false">(AG81-AG77)/AG77</f>
        <v>0.0308007250875983</v>
      </c>
      <c r="AJ81" s="40" t="n">
        <f aca="false">AB81/AG81</f>
        <v>-0.00977302261889322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13571804</v>
      </c>
      <c r="AX81" s="7"/>
      <c r="AY81" s="40" t="n">
        <f aca="false">(AW81-AW80)/AW80</f>
        <v>0.00111384006023883</v>
      </c>
      <c r="AZ81" s="12" t="n">
        <f aca="false">workers_and_wage_high!B69</f>
        <v>7891.87185320368</v>
      </c>
      <c r="BA81" s="40" t="n">
        <f aca="false">(AZ81-AZ80)/AZ80</f>
        <v>0.00801623041628518</v>
      </c>
      <c r="BB81" s="39"/>
      <c r="BC81" s="39"/>
      <c r="BD81" s="39"/>
      <c r="BE81" s="39"/>
      <c r="BF81" s="7" t="n">
        <f aca="false">BF80*(1+AY81)*(1+BA81)*(1-BE81)</f>
        <v>121.883013884242</v>
      </c>
      <c r="BG81" s="7"/>
      <c r="BH81" s="7"/>
      <c r="BI81" s="40" t="n">
        <f aca="false">T88/AG88</f>
        <v>0.015910210218572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174132630.691508</v>
      </c>
      <c r="E82" s="6"/>
      <c r="F82" s="81" t="n">
        <f aca="false">'High pensions'!I82</f>
        <v>31650666.8753131</v>
      </c>
      <c r="G82" s="81" t="n">
        <f aca="false">'High pensions'!K82</f>
        <v>3814815.27511761</v>
      </c>
      <c r="H82" s="81" t="n">
        <f aca="false">'High pensions'!V82</f>
        <v>20987988.0912243</v>
      </c>
      <c r="I82" s="81" t="n">
        <f aca="false">'High pensions'!M82</f>
        <v>117983.977580957</v>
      </c>
      <c r="J82" s="81" t="n">
        <f aca="false">'High pensions'!W82</f>
        <v>649113.033749201</v>
      </c>
      <c r="K82" s="6"/>
      <c r="L82" s="81" t="n">
        <f aca="false">'High pensions'!N82</f>
        <v>5638861.65394867</v>
      </c>
      <c r="M82" s="8"/>
      <c r="N82" s="81" t="n">
        <f aca="false">'High pensions'!L82</f>
        <v>1403043.69177466</v>
      </c>
      <c r="O82" s="6"/>
      <c r="P82" s="81" t="n">
        <f aca="false">'High pensions'!X82</f>
        <v>36979212.3556901</v>
      </c>
      <c r="Q82" s="8"/>
      <c r="R82" s="81" t="n">
        <f aca="false">'High SIPA income'!G77</f>
        <v>30829356.9248521</v>
      </c>
      <c r="S82" s="8"/>
      <c r="T82" s="81" t="n">
        <f aca="false">'High SIPA income'!J77</f>
        <v>117878718.234947</v>
      </c>
      <c r="U82" s="6"/>
      <c r="V82" s="81" t="n">
        <f aca="false">'High SIPA income'!F77</f>
        <v>117789.751851398</v>
      </c>
      <c r="W82" s="8"/>
      <c r="X82" s="81" t="n">
        <f aca="false">'High SIPA income'!M77</f>
        <v>295853.896922936</v>
      </c>
      <c r="Y82" s="6"/>
      <c r="Z82" s="6" t="n">
        <f aca="false">R82+V82-N82-L82-F82</f>
        <v>-7745425.5443329</v>
      </c>
      <c r="AA82" s="6"/>
      <c r="AB82" s="6" t="n">
        <f aca="false">T82-P82-D82</f>
        <v>-93233124.812251</v>
      </c>
      <c r="AC82" s="50"/>
      <c r="AD82" s="6"/>
      <c r="AE82" s="6"/>
      <c r="AF82" s="6"/>
      <c r="AG82" s="6" t="n">
        <f aca="false">BF82/100*$AG$57</f>
        <v>7472420062.3333</v>
      </c>
      <c r="AH82" s="61" t="n">
        <f aca="false">(AG82-AG81)/AG81</f>
        <v>0.00530258883775992</v>
      </c>
      <c r="AI82" s="61"/>
      <c r="AJ82" s="61" t="n">
        <f aca="false">AB82/AG82</f>
        <v>-0.012476965164501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0.00550423461412064</v>
      </c>
      <c r="AV82" s="5"/>
      <c r="AW82" s="5" t="n">
        <f aca="false">workers_and_wage_high!C70</f>
        <v>13614852</v>
      </c>
      <c r="AX82" s="5"/>
      <c r="AY82" s="61" t="n">
        <f aca="false">(AW82-AW81)/AW81</f>
        <v>0.00317187015079204</v>
      </c>
      <c r="AZ82" s="11" t="n">
        <f aca="false">workers_and_wage_high!B70</f>
        <v>7908.63404454208</v>
      </c>
      <c r="BA82" s="61" t="n">
        <f aca="false">(AZ82-AZ81)/AZ81</f>
        <v>0.00212398169283537</v>
      </c>
      <c r="BB82" s="66"/>
      <c r="BC82" s="66"/>
      <c r="BD82" s="66"/>
      <c r="BE82" s="66"/>
      <c r="BF82" s="5" t="n">
        <f aca="false">BF81*(1+AY82)*(1+BA82)*(1-BE82)</f>
        <v>122.529309393177</v>
      </c>
      <c r="BG82" s="5"/>
      <c r="BH82" s="5"/>
      <c r="BI82" s="61" t="n">
        <f aca="false">T89/AG89</f>
        <v>0.0183422799298948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176094058.654793</v>
      </c>
      <c r="E83" s="9"/>
      <c r="F83" s="82" t="n">
        <f aca="false">'High pensions'!I83</f>
        <v>32007179.6255043</v>
      </c>
      <c r="G83" s="82" t="n">
        <f aca="false">'High pensions'!K83</f>
        <v>3954772.85204235</v>
      </c>
      <c r="H83" s="82" t="n">
        <f aca="false">'High pensions'!V83</f>
        <v>21757993.385303</v>
      </c>
      <c r="I83" s="82" t="n">
        <f aca="false">'High pensions'!M83</f>
        <v>122312.5624343</v>
      </c>
      <c r="J83" s="82" t="n">
        <f aca="false">'High pensions'!W83</f>
        <v>672927.63047329</v>
      </c>
      <c r="K83" s="9"/>
      <c r="L83" s="82" t="n">
        <f aca="false">'High pensions'!N83</f>
        <v>4683807.22633069</v>
      </c>
      <c r="M83" s="67"/>
      <c r="N83" s="82" t="n">
        <f aca="false">'High pensions'!L83</f>
        <v>1419313.58120894</v>
      </c>
      <c r="O83" s="9"/>
      <c r="P83" s="82" t="n">
        <f aca="false">'High pensions'!X83</f>
        <v>32112942.5219166</v>
      </c>
      <c r="Q83" s="67"/>
      <c r="R83" s="82" t="n">
        <f aca="false">'High SIPA income'!G78</f>
        <v>35766641.31686</v>
      </c>
      <c r="S83" s="67"/>
      <c r="T83" s="82" t="n">
        <f aca="false">'High SIPA income'!J78</f>
        <v>136756853.03062</v>
      </c>
      <c r="U83" s="9"/>
      <c r="V83" s="82" t="n">
        <f aca="false">'High SIPA income'!F78</f>
        <v>119440.207411451</v>
      </c>
      <c r="W83" s="67"/>
      <c r="X83" s="82" t="n">
        <f aca="false">'High SIPA income'!M78</f>
        <v>299999.365450246</v>
      </c>
      <c r="Y83" s="9"/>
      <c r="Z83" s="9" t="n">
        <f aca="false">R83+V83-N83-L83-F83</f>
        <v>-2224218.90877245</v>
      </c>
      <c r="AA83" s="9"/>
      <c r="AB83" s="9" t="n">
        <f aca="false">T83-P83-D83</f>
        <v>-71450148.1460888</v>
      </c>
      <c r="AC83" s="50"/>
      <c r="AD83" s="9"/>
      <c r="AE83" s="9"/>
      <c r="AF83" s="9"/>
      <c r="AG83" s="9" t="n">
        <f aca="false">BF83/100*$AG$57</f>
        <v>7536870320.83437</v>
      </c>
      <c r="AH83" s="40" t="n">
        <f aca="false">(AG83-AG82)/AG82</f>
        <v>0.00862508504118268</v>
      </c>
      <c r="AI83" s="40"/>
      <c r="AJ83" s="40" t="n">
        <f aca="false">AB83/AG83</f>
        <v>-0.00948008193116674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13642046</v>
      </c>
      <c r="AX83" s="7"/>
      <c r="AY83" s="40" t="n">
        <f aca="false">(AW83-AW82)/AW82</f>
        <v>0.00199737756973047</v>
      </c>
      <c r="AZ83" s="12" t="n">
        <f aca="false">workers_and_wage_high!B71</f>
        <v>7960.94567141792</v>
      </c>
      <c r="BA83" s="40" t="n">
        <f aca="false">(AZ83-AZ82)/AZ82</f>
        <v>0.00661449582585468</v>
      </c>
      <c r="BB83" s="39"/>
      <c r="BC83" s="39"/>
      <c r="BD83" s="39"/>
      <c r="BE83" s="39"/>
      <c r="BF83" s="7" t="n">
        <f aca="false">BF82*(1+AY83)*(1+BA83)*(1-BE83)</f>
        <v>123.586135106731</v>
      </c>
      <c r="BG83" s="7"/>
      <c r="BH83" s="7"/>
      <c r="BI83" s="40" t="n">
        <f aca="false">T90/AG90</f>
        <v>0.015996570394789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174850664.785948</v>
      </c>
      <c r="E84" s="9"/>
      <c r="F84" s="82" t="n">
        <f aca="false">'High pensions'!I84</f>
        <v>31781178.0715088</v>
      </c>
      <c r="G84" s="82" t="n">
        <f aca="false">'High pensions'!K84</f>
        <v>4067390.47029155</v>
      </c>
      <c r="H84" s="82" t="n">
        <f aca="false">'High pensions'!V84</f>
        <v>22377582.2933409</v>
      </c>
      <c r="I84" s="82" t="n">
        <f aca="false">'High pensions'!M84</f>
        <v>125795.581555408</v>
      </c>
      <c r="J84" s="82" t="n">
        <f aca="false">'High pensions'!W84</f>
        <v>692090.174020849</v>
      </c>
      <c r="K84" s="9"/>
      <c r="L84" s="82" t="n">
        <f aca="false">'High pensions'!N84</f>
        <v>4677706.06149437</v>
      </c>
      <c r="M84" s="67"/>
      <c r="N84" s="82" t="n">
        <f aca="false">'High pensions'!L84</f>
        <v>1411477.36392722</v>
      </c>
      <c r="O84" s="9"/>
      <c r="P84" s="82" t="n">
        <f aca="false">'High pensions'!X84</f>
        <v>32038170.9931511</v>
      </c>
      <c r="Q84" s="67"/>
      <c r="R84" s="82" t="n">
        <f aca="false">'High SIPA income'!G79</f>
        <v>31409226.2936755</v>
      </c>
      <c r="S84" s="67"/>
      <c r="T84" s="82" t="n">
        <f aca="false">'High SIPA income'!J79</f>
        <v>120095899.024907</v>
      </c>
      <c r="U84" s="9"/>
      <c r="V84" s="82" t="n">
        <f aca="false">'High SIPA income'!F79</f>
        <v>120844.409805547</v>
      </c>
      <c r="W84" s="67"/>
      <c r="X84" s="82" t="n">
        <f aca="false">'High SIPA income'!M79</f>
        <v>303526.317021432</v>
      </c>
      <c r="Y84" s="9"/>
      <c r="Z84" s="9" t="n">
        <f aca="false">R84+V84-N84-L84-F84</f>
        <v>-6340290.79344935</v>
      </c>
      <c r="AA84" s="9"/>
      <c r="AB84" s="9" t="n">
        <f aca="false">T84-P84-D84</f>
        <v>-86792936.7541925</v>
      </c>
      <c r="AC84" s="50"/>
      <c r="AD84" s="9"/>
      <c r="AE84" s="9"/>
      <c r="AF84" s="9"/>
      <c r="AG84" s="9" t="n">
        <f aca="false">BF84/100*$AG$57</f>
        <v>7595954637.7771</v>
      </c>
      <c r="AH84" s="40" t="n">
        <f aca="false">(AG84-AG83)/AG83</f>
        <v>0.00783937024621502</v>
      </c>
      <c r="AI84" s="40"/>
      <c r="AJ84" s="40" t="n">
        <f aca="false">AB84/AG84</f>
        <v>-0.0114262052491129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13701706</v>
      </c>
      <c r="AX84" s="7"/>
      <c r="AY84" s="40" t="n">
        <f aca="false">(AW84-AW83)/AW83</f>
        <v>0.00437324430660914</v>
      </c>
      <c r="AZ84" s="12" t="n">
        <f aca="false">workers_and_wage_high!B72</f>
        <v>7988.41916342093</v>
      </c>
      <c r="BA84" s="40" t="n">
        <f aca="false">(AZ84-AZ83)/AZ83</f>
        <v>0.00345103372601152</v>
      </c>
      <c r="BB84" s="39"/>
      <c r="BC84" s="39"/>
      <c r="BD84" s="39"/>
      <c r="BE84" s="39"/>
      <c r="BF84" s="7" t="n">
        <f aca="false">BF83*(1+AY84)*(1+BA84)*(1-BE84)</f>
        <v>124.554972577131</v>
      </c>
      <c r="BG84" s="7"/>
      <c r="BH84" s="7"/>
      <c r="BI84" s="40" t="n">
        <f aca="false">T91/AG91</f>
        <v>0.0183940746602241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177027961.629844</v>
      </c>
      <c r="E85" s="9"/>
      <c r="F85" s="82" t="n">
        <f aca="false">'High pensions'!I85</f>
        <v>32176927.5460395</v>
      </c>
      <c r="G85" s="82" t="n">
        <f aca="false">'High pensions'!K85</f>
        <v>4242972.83241278</v>
      </c>
      <c r="H85" s="82" t="n">
        <f aca="false">'High pensions'!V85</f>
        <v>23343584.6445598</v>
      </c>
      <c r="I85" s="82" t="n">
        <f aca="false">'High pensions'!M85</f>
        <v>131225.963889055</v>
      </c>
      <c r="J85" s="82" t="n">
        <f aca="false">'High pensions'!W85</f>
        <v>721966.535398755</v>
      </c>
      <c r="K85" s="9"/>
      <c r="L85" s="82" t="n">
        <f aca="false">'High pensions'!N85</f>
        <v>4752257.00636346</v>
      </c>
      <c r="M85" s="67"/>
      <c r="N85" s="82" t="n">
        <f aca="false">'High pensions'!L85</f>
        <v>1429639.16588175</v>
      </c>
      <c r="O85" s="9"/>
      <c r="P85" s="82" t="n">
        <f aca="false">'High pensions'!X85</f>
        <v>32524937.0762331</v>
      </c>
      <c r="Q85" s="67"/>
      <c r="R85" s="82" t="n">
        <f aca="false">'High SIPA income'!G80</f>
        <v>36224727.3562407</v>
      </c>
      <c r="S85" s="67"/>
      <c r="T85" s="82" t="n">
        <f aca="false">'High SIPA income'!J80</f>
        <v>138508384.705288</v>
      </c>
      <c r="U85" s="9"/>
      <c r="V85" s="82" t="n">
        <f aca="false">'High SIPA income'!F80</f>
        <v>116860.214081312</v>
      </c>
      <c r="W85" s="67"/>
      <c r="X85" s="82" t="n">
        <f aca="false">'High SIPA income'!M80</f>
        <v>293519.166037653</v>
      </c>
      <c r="Y85" s="9"/>
      <c r="Z85" s="9" t="n">
        <f aca="false">R85+V85-N85-L85-F85</f>
        <v>-2017236.14796274</v>
      </c>
      <c r="AA85" s="9"/>
      <c r="AB85" s="9" t="n">
        <f aca="false">T85-P85-D85</f>
        <v>-71044514.0007887</v>
      </c>
      <c r="AC85" s="50"/>
      <c r="AD85" s="9"/>
      <c r="AE85" s="9"/>
      <c r="AF85" s="9"/>
      <c r="AG85" s="9" t="n">
        <f aca="false">BF85/100*$AG$57</f>
        <v>7597852823.78208</v>
      </c>
      <c r="AH85" s="40" t="n">
        <f aca="false">(AG85-AG84)/AG84</f>
        <v>0.000249894331324955</v>
      </c>
      <c r="AI85" s="40" t="n">
        <f aca="false">(AG85-AG81)/AG81</f>
        <v>0.0221776947281733</v>
      </c>
      <c r="AJ85" s="40" t="n">
        <f aca="false">AB85/AG85</f>
        <v>-0.00935060413100026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13703518</v>
      </c>
      <c r="AX85" s="7"/>
      <c r="AY85" s="40" t="n">
        <f aca="false">(AW85-AW84)/AW84</f>
        <v>0.000132246305679015</v>
      </c>
      <c r="AZ85" s="12" t="n">
        <f aca="false">workers_and_wage_high!B73</f>
        <v>7989.35886089202</v>
      </c>
      <c r="BA85" s="40" t="n">
        <f aca="false">(AZ85-AZ84)/AZ84</f>
        <v>0.000117632469186601</v>
      </c>
      <c r="BB85" s="39"/>
      <c r="BC85" s="39"/>
      <c r="BD85" s="39"/>
      <c r="BE85" s="39"/>
      <c r="BF85" s="7" t="n">
        <f aca="false">BF84*(1+AY85)*(1+BA85)*(1-BE85)</f>
        <v>124.586098158717</v>
      </c>
      <c r="BG85" s="7"/>
      <c r="BH85" s="7"/>
      <c r="BI85" s="40" t="n">
        <f aca="false">T92/AG92</f>
        <v>0.0160222947207375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175203482.093105</v>
      </c>
      <c r="E86" s="6"/>
      <c r="F86" s="81" t="n">
        <f aca="false">'High pensions'!I86</f>
        <v>31845306.7934624</v>
      </c>
      <c r="G86" s="81" t="n">
        <f aca="false">'High pensions'!K86</f>
        <v>4317676.28630011</v>
      </c>
      <c r="H86" s="81" t="n">
        <f aca="false">'High pensions'!V86</f>
        <v>23754581.0067656</v>
      </c>
      <c r="I86" s="81" t="n">
        <f aca="false">'High pensions'!M86</f>
        <v>133536.379988665</v>
      </c>
      <c r="J86" s="81" t="n">
        <f aca="false">'High pensions'!W86</f>
        <v>734677.763095852</v>
      </c>
      <c r="K86" s="6"/>
      <c r="L86" s="81" t="n">
        <f aca="false">'High pensions'!N86</f>
        <v>5703493.74888004</v>
      </c>
      <c r="M86" s="8"/>
      <c r="N86" s="81" t="n">
        <f aca="false">'High pensions'!L86</f>
        <v>1415298.81512309</v>
      </c>
      <c r="O86" s="6"/>
      <c r="P86" s="81" t="n">
        <f aca="false">'High pensions'!X86</f>
        <v>37382012.6763542</v>
      </c>
      <c r="Q86" s="8"/>
      <c r="R86" s="81" t="n">
        <f aca="false">'High SIPA income'!G81</f>
        <v>31949729.3676204</v>
      </c>
      <c r="S86" s="8"/>
      <c r="T86" s="81" t="n">
        <f aca="false">'High SIPA income'!J81</f>
        <v>122162559.374455</v>
      </c>
      <c r="U86" s="6"/>
      <c r="V86" s="81" t="n">
        <f aca="false">'High SIPA income'!F81</f>
        <v>118152.824766036</v>
      </c>
      <c r="W86" s="8"/>
      <c r="X86" s="81" t="n">
        <f aca="false">'High SIPA income'!M81</f>
        <v>296765.831407681</v>
      </c>
      <c r="Y86" s="6"/>
      <c r="Z86" s="6" t="n">
        <f aca="false">R86+V86-N86-L86-F86</f>
        <v>-6896217.16507908</v>
      </c>
      <c r="AA86" s="6"/>
      <c r="AB86" s="6" t="n">
        <f aca="false">T86-P86-D86</f>
        <v>-90422935.3950036</v>
      </c>
      <c r="AC86" s="50"/>
      <c r="AD86" s="6"/>
      <c r="AE86" s="6"/>
      <c r="AF86" s="6"/>
      <c r="AG86" s="6" t="n">
        <f aca="false">BF86/100*$AG$57</f>
        <v>7680723106.33565</v>
      </c>
      <c r="AH86" s="61" t="n">
        <f aca="false">(AG86-AG85)/AG85</f>
        <v>0.0109070660455779</v>
      </c>
      <c r="AI86" s="61"/>
      <c r="AJ86" s="61" t="n">
        <f aca="false">AB86/AG86</f>
        <v>-0.0117727112594927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0.00718271575538873</v>
      </c>
      <c r="AV86" s="5"/>
      <c r="AW86" s="5" t="n">
        <f aca="false">workers_and_wage_high!C74</f>
        <v>13697657</v>
      </c>
      <c r="AX86" s="5"/>
      <c r="AY86" s="61" t="n">
        <f aca="false">(AW86-AW85)/AW85</f>
        <v>-0.00042770039051286</v>
      </c>
      <c r="AZ86" s="11" t="n">
        <f aca="false">workers_and_wage_high!B74</f>
        <v>8079.95512561214</v>
      </c>
      <c r="BA86" s="61" t="n">
        <f aca="false">(AZ86-AZ85)/AZ85</f>
        <v>0.011339616394451</v>
      </c>
      <c r="BB86" s="66"/>
      <c r="BC86" s="66"/>
      <c r="BD86" s="66"/>
      <c r="BE86" s="66"/>
      <c r="BF86" s="5" t="n">
        <f aca="false">BF85*(1+AY86)*(1+BA86)*(1-BE86)</f>
        <v>125.944966959695</v>
      </c>
      <c r="BG86" s="5"/>
      <c r="BH86" s="5"/>
      <c r="BI86" s="61" t="n">
        <f aca="false">T93/AG93</f>
        <v>0.0184041950811951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177640934.985277</v>
      </c>
      <c r="E87" s="9"/>
      <c r="F87" s="82" t="n">
        <f aca="false">'High pensions'!I87</f>
        <v>32288342.7092931</v>
      </c>
      <c r="G87" s="82" t="n">
        <f aca="false">'High pensions'!K87</f>
        <v>4486886.8466216</v>
      </c>
      <c r="H87" s="82" t="n">
        <f aca="false">'High pensions'!V87</f>
        <v>24685527.5844678</v>
      </c>
      <c r="I87" s="82" t="n">
        <f aca="false">'High pensions'!M87</f>
        <v>138769.696287267</v>
      </c>
      <c r="J87" s="82" t="n">
        <f aca="false">'High pensions'!W87</f>
        <v>763469.925292823</v>
      </c>
      <c r="K87" s="9"/>
      <c r="L87" s="82" t="n">
        <f aca="false">'High pensions'!N87</f>
        <v>4752645.23198238</v>
      </c>
      <c r="M87" s="67"/>
      <c r="N87" s="82" t="n">
        <f aca="false">'High pensions'!L87</f>
        <v>1435590.67963485</v>
      </c>
      <c r="O87" s="9"/>
      <c r="P87" s="82" t="n">
        <f aca="false">'High pensions'!X87</f>
        <v>32559695.0535042</v>
      </c>
      <c r="Q87" s="67"/>
      <c r="R87" s="82" t="n">
        <f aca="false">'High SIPA income'!G82</f>
        <v>37016095.651393</v>
      </c>
      <c r="S87" s="67"/>
      <c r="T87" s="82" t="n">
        <f aca="false">'High SIPA income'!J82</f>
        <v>141534249.971038</v>
      </c>
      <c r="U87" s="9"/>
      <c r="V87" s="82" t="n">
        <f aca="false">'High SIPA income'!F82</f>
        <v>121395.428097247</v>
      </c>
      <c r="W87" s="67"/>
      <c r="X87" s="82" t="n">
        <f aca="false">'High SIPA income'!M82</f>
        <v>304910.3161072</v>
      </c>
      <c r="Y87" s="9"/>
      <c r="Z87" s="9" t="n">
        <f aca="false">R87+V87-N87-L87-F87</f>
        <v>-1339087.5414201</v>
      </c>
      <c r="AA87" s="9"/>
      <c r="AB87" s="9" t="n">
        <f aca="false">T87-P87-D87</f>
        <v>-68666380.0677431</v>
      </c>
      <c r="AC87" s="50"/>
      <c r="AD87" s="9"/>
      <c r="AE87" s="9"/>
      <c r="AF87" s="9"/>
      <c r="AG87" s="9" t="n">
        <f aca="false">BF87/100*$AG$57</f>
        <v>7746470758.99569</v>
      </c>
      <c r="AH87" s="40" t="n">
        <f aca="false">(AG87-AG86)/AG86</f>
        <v>0.00856008630304743</v>
      </c>
      <c r="AI87" s="40"/>
      <c r="AJ87" s="40" t="n">
        <f aca="false">AB87/AG87</f>
        <v>-0.00886421471197104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13781787</v>
      </c>
      <c r="AX87" s="7"/>
      <c r="AY87" s="40" t="n">
        <f aca="false">(AW87-AW86)/AW86</f>
        <v>0.00614192631630358</v>
      </c>
      <c r="AZ87" s="12" t="n">
        <f aca="false">workers_and_wage_high!B75</f>
        <v>8099.37447756279</v>
      </c>
      <c r="BA87" s="40" t="n">
        <f aca="false">(AZ87-AZ86)/AZ86</f>
        <v>0.00240339849030765</v>
      </c>
      <c r="BB87" s="39"/>
      <c r="BC87" s="39"/>
      <c r="BD87" s="39"/>
      <c r="BE87" s="39"/>
      <c r="BF87" s="7" t="n">
        <f aca="false">BF86*(1+AY87)*(1+BA87)*(1-BE87)</f>
        <v>127.023066746304</v>
      </c>
      <c r="BG87" s="7"/>
      <c r="BH87" s="7"/>
      <c r="BI87" s="40" t="n">
        <f aca="false">T94/AG94</f>
        <v>0.0159989227313786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176156933.342223</v>
      </c>
      <c r="E88" s="9"/>
      <c r="F88" s="82" t="n">
        <f aca="false">'High pensions'!I88</f>
        <v>32018607.8442066</v>
      </c>
      <c r="G88" s="82" t="n">
        <f aca="false">'High pensions'!K88</f>
        <v>4571416.78900089</v>
      </c>
      <c r="H88" s="82" t="n">
        <f aca="false">'High pensions'!V88</f>
        <v>25150586.3870736</v>
      </c>
      <c r="I88" s="82" t="n">
        <f aca="false">'High pensions'!M88</f>
        <v>141384.024402089</v>
      </c>
      <c r="J88" s="82" t="n">
        <f aca="false">'High pensions'!W88</f>
        <v>777853.187229079</v>
      </c>
      <c r="K88" s="9"/>
      <c r="L88" s="82" t="n">
        <f aca="false">'High pensions'!N88</f>
        <v>4728206.2273786</v>
      </c>
      <c r="M88" s="67"/>
      <c r="N88" s="82" t="n">
        <f aca="false">'High pensions'!L88</f>
        <v>1424625.75722151</v>
      </c>
      <c r="O88" s="9"/>
      <c r="P88" s="82" t="n">
        <f aca="false">'High pensions'!X88</f>
        <v>32372555.174494</v>
      </c>
      <c r="Q88" s="67"/>
      <c r="R88" s="82" t="n">
        <f aca="false">'High SIPA income'!G83</f>
        <v>32329506.3921738</v>
      </c>
      <c r="S88" s="67"/>
      <c r="T88" s="82" t="n">
        <f aca="false">'High SIPA income'!J83</f>
        <v>123614669.743756</v>
      </c>
      <c r="U88" s="9"/>
      <c r="V88" s="82" t="n">
        <f aca="false">'High SIPA income'!F83</f>
        <v>119446.025611654</v>
      </c>
      <c r="W88" s="67"/>
      <c r="X88" s="82" t="n">
        <f aca="false">'High SIPA income'!M83</f>
        <v>300013.979091722</v>
      </c>
      <c r="Y88" s="9"/>
      <c r="Z88" s="9" t="n">
        <f aca="false">R88+V88-N88-L88-F88</f>
        <v>-5722487.4110213</v>
      </c>
      <c r="AA88" s="9"/>
      <c r="AB88" s="9" t="n">
        <f aca="false">T88-P88-D88</f>
        <v>-84914818.7729616</v>
      </c>
      <c r="AC88" s="50"/>
      <c r="AD88" s="9"/>
      <c r="AE88" s="9"/>
      <c r="AF88" s="9"/>
      <c r="AG88" s="9" t="n">
        <f aca="false">BF88/100*$AG$57</f>
        <v>7769518318.46072</v>
      </c>
      <c r="AH88" s="40" t="n">
        <f aca="false">(AG88-AG87)/AG87</f>
        <v>0.00297523352015051</v>
      </c>
      <c r="AI88" s="40"/>
      <c r="AJ88" s="40" t="n">
        <f aca="false">AB88/AG88</f>
        <v>-0.0109292256343872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13799146</v>
      </c>
      <c r="AX88" s="7"/>
      <c r="AY88" s="40" t="n">
        <f aca="false">(AW88-AW87)/AW87</f>
        <v>0.00125956089729148</v>
      </c>
      <c r="AZ88" s="12" t="n">
        <f aca="false">workers_and_wage_high!B76</f>
        <v>8113.25287193336</v>
      </c>
      <c r="BA88" s="40" t="n">
        <f aca="false">(AZ88-AZ87)/AZ87</f>
        <v>0.00171351434719046</v>
      </c>
      <c r="BB88" s="39"/>
      <c r="BC88" s="39"/>
      <c r="BD88" s="39"/>
      <c r="BE88" s="39"/>
      <c r="BF88" s="7" t="n">
        <f aca="false">BF87*(1+AY88)*(1+BA88)*(1-BE88)</f>
        <v>127.40099003232</v>
      </c>
      <c r="BG88" s="7"/>
      <c r="BH88" s="7"/>
      <c r="BI88" s="40" t="n">
        <f aca="false">T95/AG95</f>
        <v>0.018352902024369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177775955.489398</v>
      </c>
      <c r="E89" s="9"/>
      <c r="F89" s="82" t="n">
        <f aca="false">'High pensions'!I89</f>
        <v>32312884.2841851</v>
      </c>
      <c r="G89" s="82" t="n">
        <f aca="false">'High pensions'!K89</f>
        <v>4720331.03966261</v>
      </c>
      <c r="H89" s="82" t="n">
        <f aca="false">'High pensions'!V89</f>
        <v>25969868.6574072</v>
      </c>
      <c r="I89" s="82" t="n">
        <f aca="false">'High pensions'!M89</f>
        <v>145989.619783378</v>
      </c>
      <c r="J89" s="82" t="n">
        <f aca="false">'High pensions'!W89</f>
        <v>803191.814146606</v>
      </c>
      <c r="K89" s="9"/>
      <c r="L89" s="82" t="n">
        <f aca="false">'High pensions'!N89</f>
        <v>4741505.46963436</v>
      </c>
      <c r="M89" s="67"/>
      <c r="N89" s="82" t="n">
        <f aca="false">'High pensions'!L89</f>
        <v>1436601.4420288</v>
      </c>
      <c r="O89" s="9"/>
      <c r="P89" s="82" t="n">
        <f aca="false">'High pensions'!X89</f>
        <v>32507451.6901925</v>
      </c>
      <c r="Q89" s="67"/>
      <c r="R89" s="82" t="n">
        <f aca="false">'High SIPA income'!G84</f>
        <v>37505846.574306</v>
      </c>
      <c r="S89" s="67"/>
      <c r="T89" s="82" t="n">
        <f aca="false">'High SIPA income'!J84</f>
        <v>143406855.072341</v>
      </c>
      <c r="U89" s="9"/>
      <c r="V89" s="82" t="n">
        <f aca="false">'High SIPA income'!F84</f>
        <v>123307.981216149</v>
      </c>
      <c r="W89" s="67"/>
      <c r="X89" s="82" t="n">
        <f aca="false">'High SIPA income'!M84</f>
        <v>309714.098137517</v>
      </c>
      <c r="Y89" s="9"/>
      <c r="Z89" s="9" t="n">
        <f aca="false">R89+V89-N89-L89-F89</f>
        <v>-861836.640326124</v>
      </c>
      <c r="AA89" s="9"/>
      <c r="AB89" s="9" t="n">
        <f aca="false">T89-P89-D89</f>
        <v>-66876552.1072491</v>
      </c>
      <c r="AC89" s="50"/>
      <c r="AD89" s="9"/>
      <c r="AE89" s="9"/>
      <c r="AF89" s="9"/>
      <c r="AG89" s="9" t="n">
        <f aca="false">BF89/100*$AG$57</f>
        <v>7818376756.89446</v>
      </c>
      <c r="AH89" s="40" t="n">
        <f aca="false">(AG89-AG88)/AG88</f>
        <v>0.00628847715277907</v>
      </c>
      <c r="AI89" s="40" t="n">
        <f aca="false">(AG89-AG85)/AG85</f>
        <v>0.0290245070847017</v>
      </c>
      <c r="AJ89" s="40" t="n">
        <f aca="false">AB89/AG89</f>
        <v>-0.00855376431537089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13828423</v>
      </c>
      <c r="AX89" s="7"/>
      <c r="AY89" s="40" t="n">
        <f aca="false">(AW89-AW88)/AW88</f>
        <v>0.00212165303562989</v>
      </c>
      <c r="AZ89" s="12" t="n">
        <f aca="false">workers_and_wage_high!B77</f>
        <v>8146.9877958649</v>
      </c>
      <c r="BA89" s="40" t="n">
        <f aca="false">(AZ89-AZ88)/AZ88</f>
        <v>0.00415800227899176</v>
      </c>
      <c r="BB89" s="39"/>
      <c r="BC89" s="39"/>
      <c r="BD89" s="39"/>
      <c r="BE89" s="39"/>
      <c r="BF89" s="7" t="n">
        <f aca="false">BF88*(1+AY89)*(1+BA89)*(1-BE89)</f>
        <v>128.20214824738</v>
      </c>
      <c r="BG89" s="7"/>
      <c r="BH89" s="7"/>
      <c r="BI89" s="40" t="n">
        <f aca="false">T96/AG96</f>
        <v>0.0159940959539523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176354370.968431</v>
      </c>
      <c r="E90" s="6"/>
      <c r="F90" s="81" t="n">
        <f aca="false">'High pensions'!I90</f>
        <v>32054494.4698835</v>
      </c>
      <c r="G90" s="81" t="n">
        <f aca="false">'High pensions'!K90</f>
        <v>4805902.82155702</v>
      </c>
      <c r="H90" s="81" t="n">
        <f aca="false">'High pensions'!V90</f>
        <v>26440659.3536328</v>
      </c>
      <c r="I90" s="81" t="n">
        <f aca="false">'High pensions'!M90</f>
        <v>148636.169738878</v>
      </c>
      <c r="J90" s="81" t="n">
        <f aca="false">'High pensions'!W90</f>
        <v>817752.351143286</v>
      </c>
      <c r="K90" s="6"/>
      <c r="L90" s="81" t="n">
        <f aca="false">'High pensions'!N90</f>
        <v>5659677.8751105</v>
      </c>
      <c r="M90" s="8"/>
      <c r="N90" s="81" t="n">
        <f aca="false">'High pensions'!L90</f>
        <v>1427271.5626927</v>
      </c>
      <c r="O90" s="6"/>
      <c r="P90" s="81" t="n">
        <f aca="false">'High pensions'!X90</f>
        <v>37220522.4236684</v>
      </c>
      <c r="Q90" s="8"/>
      <c r="R90" s="81" t="n">
        <f aca="false">'High SIPA income'!G85</f>
        <v>32966223.6309241</v>
      </c>
      <c r="S90" s="8"/>
      <c r="T90" s="81" t="n">
        <f aca="false">'High SIPA income'!J85</f>
        <v>126049213.291483</v>
      </c>
      <c r="U90" s="6"/>
      <c r="V90" s="81" t="n">
        <f aca="false">'High SIPA income'!F85</f>
        <v>120828.680421402</v>
      </c>
      <c r="W90" s="8"/>
      <c r="X90" s="81" t="n">
        <f aca="false">'High SIPA income'!M85</f>
        <v>303486.809343368</v>
      </c>
      <c r="Y90" s="6"/>
      <c r="Z90" s="6" t="n">
        <f aca="false">R90+V90-N90-L90-F90</f>
        <v>-6054391.59634118</v>
      </c>
      <c r="AA90" s="6"/>
      <c r="AB90" s="6" t="n">
        <f aca="false">T90-P90-D90</f>
        <v>-87525680.1006164</v>
      </c>
      <c r="AC90" s="50"/>
      <c r="AD90" s="6"/>
      <c r="AE90" s="6"/>
      <c r="AF90" s="6"/>
      <c r="AG90" s="6" t="n">
        <f aca="false">BF90/100*$AG$57</f>
        <v>7879764860.88195</v>
      </c>
      <c r="AH90" s="61" t="n">
        <f aca="false">(AG90-AG89)/AG89</f>
        <v>0.00785177101287093</v>
      </c>
      <c r="AI90" s="61"/>
      <c r="AJ90" s="61" t="n">
        <f aca="false">AB90/AG90</f>
        <v>-0.011107651261921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0.00731923799103013</v>
      </c>
      <c r="AV90" s="5"/>
      <c r="AW90" s="5" t="n">
        <f aca="false">workers_and_wage_high!C78</f>
        <v>13860874</v>
      </c>
      <c r="AX90" s="5"/>
      <c r="AY90" s="61" t="n">
        <f aca="false">(AW90-AW89)/AW89</f>
        <v>0.00234668841125268</v>
      </c>
      <c r="AZ90" s="11" t="n">
        <f aca="false">workers_and_wage_high!B78</f>
        <v>8191.73263444136</v>
      </c>
      <c r="BA90" s="61" t="n">
        <f aca="false">(AZ90-AZ89)/AZ89</f>
        <v>0.00549219413329326</v>
      </c>
      <c r="BB90" s="66"/>
      <c r="BC90" s="66"/>
      <c r="BD90" s="66"/>
      <c r="BE90" s="66"/>
      <c r="BF90" s="5" t="n">
        <f aca="false">BF89*(1+AY90)*(1+BA90)*(1-BE90)</f>
        <v>129.208762158776</v>
      </c>
      <c r="BG90" s="5"/>
      <c r="BH90" s="5"/>
      <c r="BI90" s="61" t="n">
        <f aca="false">T97/AG97</f>
        <v>0.0183990299091101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178537591.013486</v>
      </c>
      <c r="E91" s="9"/>
      <c r="F91" s="82" t="n">
        <f aca="false">'High pensions'!I91</f>
        <v>32451320.5563391</v>
      </c>
      <c r="G91" s="82" t="n">
        <f aca="false">'High pensions'!K91</f>
        <v>4996500.36483421</v>
      </c>
      <c r="H91" s="82" t="n">
        <f aca="false">'High pensions'!V91</f>
        <v>27489270.8013772</v>
      </c>
      <c r="I91" s="82" t="n">
        <f aca="false">'High pensions'!M91</f>
        <v>154530.939118585</v>
      </c>
      <c r="J91" s="82" t="n">
        <f aca="false">'High pensions'!W91</f>
        <v>850183.633032287</v>
      </c>
      <c r="K91" s="9"/>
      <c r="L91" s="82" t="n">
        <f aca="false">'High pensions'!N91</f>
        <v>4681277.35704013</v>
      </c>
      <c r="M91" s="67"/>
      <c r="N91" s="82" t="n">
        <f aca="false">'High pensions'!L91</f>
        <v>1447148.31449899</v>
      </c>
      <c r="O91" s="9"/>
      <c r="P91" s="82" t="n">
        <f aca="false">'High pensions'!X91</f>
        <v>32252953.5081292</v>
      </c>
      <c r="Q91" s="67"/>
      <c r="R91" s="82" t="n">
        <f aca="false">'High SIPA income'!G86</f>
        <v>38159233.5368016</v>
      </c>
      <c r="S91" s="67"/>
      <c r="T91" s="82" t="n">
        <f aca="false">'High SIPA income'!J86</f>
        <v>145905136.753602</v>
      </c>
      <c r="U91" s="9"/>
      <c r="V91" s="82" t="n">
        <f aca="false">'High SIPA income'!F86</f>
        <v>123885.837978398</v>
      </c>
      <c r="W91" s="67"/>
      <c r="X91" s="82" t="n">
        <f aca="false">'High SIPA income'!M86</f>
        <v>311165.507723561</v>
      </c>
      <c r="Y91" s="9"/>
      <c r="Z91" s="9" t="n">
        <f aca="false">R91+V91-N91-L91-F91</f>
        <v>-296626.853098251</v>
      </c>
      <c r="AA91" s="9"/>
      <c r="AB91" s="9" t="n">
        <f aca="false">T91-P91-D91</f>
        <v>-64885407.7680127</v>
      </c>
      <c r="AC91" s="50"/>
      <c r="AD91" s="9"/>
      <c r="AE91" s="9"/>
      <c r="AF91" s="9"/>
      <c r="AG91" s="9" t="n">
        <f aca="false">BF91/100*$AG$57</f>
        <v>7932181392.58245</v>
      </c>
      <c r="AH91" s="40" t="n">
        <f aca="false">(AG91-AG90)/AG90</f>
        <v>0.00665204262131224</v>
      </c>
      <c r="AI91" s="40"/>
      <c r="AJ91" s="40" t="n">
        <f aca="false">AB91/AG91</f>
        <v>-0.00818002067233212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13938430</v>
      </c>
      <c r="AX91" s="7"/>
      <c r="AY91" s="40" t="n">
        <f aca="false">(AW91-AW90)/AW90</f>
        <v>0.0055953181595908</v>
      </c>
      <c r="AZ91" s="12" t="n">
        <f aca="false">workers_and_wage_high!B79</f>
        <v>8200.34087286727</v>
      </c>
      <c r="BA91" s="40" t="n">
        <f aca="false">(AZ91-AZ90)/AZ90</f>
        <v>0.00105084465155948</v>
      </c>
      <c r="BB91" s="39"/>
      <c r="BC91" s="39"/>
      <c r="BD91" s="39"/>
      <c r="BE91" s="39"/>
      <c r="BF91" s="7" t="n">
        <f aca="false">BF90*(1+AY91)*(1+BA91)*(1-BE91)</f>
        <v>130.068264351703</v>
      </c>
      <c r="BG91" s="7"/>
      <c r="BH91" s="7"/>
      <c r="BI91" s="40" t="n">
        <f aca="false">T98/AG98</f>
        <v>0.0160307072286961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176756122.260235</v>
      </c>
      <c r="E92" s="9"/>
      <c r="F92" s="82" t="n">
        <f aca="false">'High pensions'!I92</f>
        <v>32127517.5227893</v>
      </c>
      <c r="G92" s="82" t="n">
        <f aca="false">'High pensions'!K92</f>
        <v>5060806.4920904</v>
      </c>
      <c r="H92" s="82" t="n">
        <f aca="false">'High pensions'!V92</f>
        <v>27843064.1401658</v>
      </c>
      <c r="I92" s="82" t="n">
        <f aca="false">'High pensions'!M92</f>
        <v>156519.788415167</v>
      </c>
      <c r="J92" s="82" t="n">
        <f aca="false">'High pensions'!W92</f>
        <v>861125.695056675</v>
      </c>
      <c r="K92" s="9"/>
      <c r="L92" s="82" t="n">
        <f aca="false">'High pensions'!N92</f>
        <v>4622658.97664842</v>
      </c>
      <c r="M92" s="67"/>
      <c r="N92" s="82" t="n">
        <f aca="false">'High pensions'!L92</f>
        <v>1434724.69053965</v>
      </c>
      <c r="O92" s="9"/>
      <c r="P92" s="82" t="n">
        <f aca="false">'High pensions'!X92</f>
        <v>31880431.3401539</v>
      </c>
      <c r="Q92" s="67"/>
      <c r="R92" s="82" t="n">
        <f aca="false">'High SIPA income'!G87</f>
        <v>33505084.942609</v>
      </c>
      <c r="S92" s="67"/>
      <c r="T92" s="82" t="n">
        <f aca="false">'High SIPA income'!J87</f>
        <v>128109596.220736</v>
      </c>
      <c r="U92" s="9"/>
      <c r="V92" s="82" t="n">
        <f aca="false">'High SIPA income'!F87</f>
        <v>122283.044053999</v>
      </c>
      <c r="W92" s="67"/>
      <c r="X92" s="82" t="n">
        <f aca="false">'High SIPA income'!M87</f>
        <v>307139.751483781</v>
      </c>
      <c r="Y92" s="9"/>
      <c r="Z92" s="9" t="n">
        <f aca="false">R92+V92-N92-L92-F92</f>
        <v>-4557533.20331438</v>
      </c>
      <c r="AA92" s="9"/>
      <c r="AB92" s="9" t="n">
        <f aca="false">T92-P92-D92</f>
        <v>-80526957.3796527</v>
      </c>
      <c r="AC92" s="50"/>
      <c r="AD92" s="9"/>
      <c r="AE92" s="9"/>
      <c r="AF92" s="9"/>
      <c r="AG92" s="9" t="n">
        <f aca="false">BF92/100*$AG$57</f>
        <v>7995708383.45177</v>
      </c>
      <c r="AH92" s="40" t="n">
        <f aca="false">(AG92-AG91)/AG91</f>
        <v>0.00800876678497587</v>
      </c>
      <c r="AI92" s="40"/>
      <c r="AJ92" s="40" t="n">
        <f aca="false">AB92/AG92</f>
        <v>-0.010071272427383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14028245</v>
      </c>
      <c r="AX92" s="7"/>
      <c r="AY92" s="40" t="n">
        <f aca="false">(AW92-AW91)/AW91</f>
        <v>0.00644369559555847</v>
      </c>
      <c r="AZ92" s="12" t="n">
        <f aca="false">workers_and_wage_high!B80</f>
        <v>8213.09282044237</v>
      </c>
      <c r="BA92" s="40" t="n">
        <f aca="false">(AZ92-AZ91)/AZ91</f>
        <v>0.00155505091468749</v>
      </c>
      <c r="BB92" s="39"/>
      <c r="BC92" s="39"/>
      <c r="BD92" s="39"/>
      <c r="BE92" s="39"/>
      <c r="BF92" s="7" t="n">
        <f aca="false">BF91*(1+AY92)*(1+BA92)*(1-BE92)</f>
        <v>131.109950747023</v>
      </c>
      <c r="BG92" s="7"/>
      <c r="BH92" s="7"/>
      <c r="BI92" s="40" t="n">
        <f aca="false">T99/AG99</f>
        <v>0.0184548103327108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178219657.115335</v>
      </c>
      <c r="E93" s="9"/>
      <c r="F93" s="82" t="n">
        <f aca="false">'High pensions'!I93</f>
        <v>32393532.3068952</v>
      </c>
      <c r="G93" s="82" t="n">
        <f aca="false">'High pensions'!K93</f>
        <v>5213756.01128128</v>
      </c>
      <c r="H93" s="82" t="n">
        <f aca="false">'High pensions'!V93</f>
        <v>28684547.2673501</v>
      </c>
      <c r="I93" s="82" t="n">
        <f aca="false">'High pensions'!M93</f>
        <v>161250.185915915</v>
      </c>
      <c r="J93" s="82" t="n">
        <f aca="false">'High pensions'!W93</f>
        <v>887150.946412887</v>
      </c>
      <c r="K93" s="9"/>
      <c r="L93" s="82" t="n">
        <f aca="false">'High pensions'!N93</f>
        <v>4732499.41859486</v>
      </c>
      <c r="M93" s="67"/>
      <c r="N93" s="82" t="n">
        <f aca="false">'High pensions'!L93</f>
        <v>1447833.18316299</v>
      </c>
      <c r="O93" s="9"/>
      <c r="P93" s="82" t="n">
        <f aca="false">'High pensions'!X93</f>
        <v>32522512.9743565</v>
      </c>
      <c r="Q93" s="67"/>
      <c r="R93" s="82" t="n">
        <f aca="false">'High SIPA income'!G88</f>
        <v>38746338.9363232</v>
      </c>
      <c r="S93" s="67"/>
      <c r="T93" s="82" t="n">
        <f aca="false">'High SIPA income'!J88</f>
        <v>148149985.134096</v>
      </c>
      <c r="U93" s="9"/>
      <c r="V93" s="82" t="n">
        <f aca="false">'High SIPA income'!F88</f>
        <v>122166.873461302</v>
      </c>
      <c r="W93" s="67"/>
      <c r="X93" s="82" t="n">
        <f aca="false">'High SIPA income'!M88</f>
        <v>306847.964447838</v>
      </c>
      <c r="Y93" s="9"/>
      <c r="Z93" s="9" t="n">
        <f aca="false">R93+V93-N93-L93-F93</f>
        <v>294640.901131514</v>
      </c>
      <c r="AA93" s="9"/>
      <c r="AB93" s="9" t="n">
        <f aca="false">T93-P93-D93</f>
        <v>-62592184.9555955</v>
      </c>
      <c r="AC93" s="50"/>
      <c r="AD93" s="9"/>
      <c r="AE93" s="9"/>
      <c r="AF93" s="9"/>
      <c r="AG93" s="9" t="n">
        <f aca="false">BF93/100*$AG$57</f>
        <v>8049794325.7226</v>
      </c>
      <c r="AH93" s="40" t="n">
        <f aca="false">(AG93-AG92)/AG92</f>
        <v>0.00676437154496148</v>
      </c>
      <c r="AI93" s="40" t="n">
        <f aca="false">(AG93-AG89)/AG89</f>
        <v>0.0295991835676212</v>
      </c>
      <c r="AJ93" s="40" t="n">
        <f aca="false">AB93/AG93</f>
        <v>-0.0077756253666738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14035376</v>
      </c>
      <c r="AX93" s="7"/>
      <c r="AY93" s="40" t="n">
        <f aca="false">(AW93-AW92)/AW92</f>
        <v>0.000508331583886652</v>
      </c>
      <c r="AZ93" s="12" t="n">
        <f aca="false">workers_and_wage_high!B81</f>
        <v>8264.44815179415</v>
      </c>
      <c r="BA93" s="40" t="n">
        <f aca="false">(AZ93-AZ92)/AZ92</f>
        <v>0.00625286143411816</v>
      </c>
      <c r="BB93" s="39"/>
      <c r="BC93" s="39"/>
      <c r="BD93" s="39"/>
      <c r="BE93" s="39"/>
      <c r="BF93" s="7" t="n">
        <f aca="false">BF92*(1+AY93)*(1+BA93)*(1-BE93)</f>
        <v>131.996827167117</v>
      </c>
      <c r="BG93" s="7"/>
      <c r="BH93" s="7"/>
      <c r="BI93" s="40" t="n">
        <f aca="false">T100/AG100</f>
        <v>0.0161202534956401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176550330.836689</v>
      </c>
      <c r="E94" s="6"/>
      <c r="F94" s="81" t="n">
        <f aca="false">'High pensions'!I94</f>
        <v>32090112.4955605</v>
      </c>
      <c r="G94" s="81" t="n">
        <f aca="false">'High pensions'!K94</f>
        <v>5299183.24574155</v>
      </c>
      <c r="H94" s="81" t="n">
        <f aca="false">'High pensions'!V94</f>
        <v>29154542.7062414</v>
      </c>
      <c r="I94" s="81" t="n">
        <f aca="false">'High pensions'!M94</f>
        <v>163892.265332214</v>
      </c>
      <c r="J94" s="81" t="n">
        <f aca="false">'High pensions'!W94</f>
        <v>901686.887821905</v>
      </c>
      <c r="K94" s="6"/>
      <c r="L94" s="81" t="n">
        <f aca="false">'High pensions'!N94</f>
        <v>5641205.45282125</v>
      </c>
      <c r="M94" s="8"/>
      <c r="N94" s="81" t="n">
        <f aca="false">'High pensions'!L94</f>
        <v>1435278.08015713</v>
      </c>
      <c r="O94" s="6"/>
      <c r="P94" s="81" t="n">
        <f aca="false">'High pensions'!X94</f>
        <v>37168718.4333801</v>
      </c>
      <c r="Q94" s="8"/>
      <c r="R94" s="81" t="n">
        <f aca="false">'High SIPA income'!G89</f>
        <v>34056922.7946327</v>
      </c>
      <c r="S94" s="8"/>
      <c r="T94" s="81" t="n">
        <f aca="false">'High SIPA income'!J89</f>
        <v>130219596.076673</v>
      </c>
      <c r="U94" s="6"/>
      <c r="V94" s="81" t="n">
        <f aca="false">'High SIPA income'!F89</f>
        <v>126669.950628723</v>
      </c>
      <c r="W94" s="8"/>
      <c r="X94" s="81" t="n">
        <f aca="false">'High SIPA income'!M89</f>
        <v>318158.396019225</v>
      </c>
      <c r="Y94" s="6"/>
      <c r="Z94" s="6" t="n">
        <f aca="false">R94+V94-N94-L94-F94</f>
        <v>-4983003.28327748</v>
      </c>
      <c r="AA94" s="6"/>
      <c r="AB94" s="6" t="n">
        <f aca="false">T94-P94-D94</f>
        <v>-83499453.1933959</v>
      </c>
      <c r="AC94" s="50"/>
      <c r="AD94" s="6"/>
      <c r="AE94" s="6"/>
      <c r="AF94" s="6"/>
      <c r="AG94" s="6" t="n">
        <f aca="false">BF94/100*$AG$57</f>
        <v>8139272766.23907</v>
      </c>
      <c r="AH94" s="61" t="n">
        <f aca="false">(AG94-AG93)/AG93</f>
        <v>0.0111156182252444</v>
      </c>
      <c r="AI94" s="61"/>
      <c r="AJ94" s="61" t="n">
        <f aca="false">AB94/AG94</f>
        <v>-0.0102588346147759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0.00679831401531759</v>
      </c>
      <c r="AV94" s="5"/>
      <c r="AW94" s="5" t="n">
        <f aca="false">workers_and_wage_high!C82</f>
        <v>14117693</v>
      </c>
      <c r="AX94" s="5"/>
      <c r="AY94" s="61" t="n">
        <f aca="false">(AW94-AW93)/AW93</f>
        <v>0.0058649657836028</v>
      </c>
      <c r="AZ94" s="11" t="n">
        <f aca="false">workers_and_wage_high!B82</f>
        <v>8307.5888777794</v>
      </c>
      <c r="BA94" s="61" t="n">
        <f aca="false">(AZ94-AZ93)/AZ93</f>
        <v>0.00522003710264565</v>
      </c>
      <c r="BB94" s="66"/>
      <c r="BC94" s="66"/>
      <c r="BD94" s="66"/>
      <c r="BE94" s="66"/>
      <c r="BF94" s="5" t="n">
        <f aca="false">BF93*(1+AY94)*(1+BA94)*(1-BE94)</f>
        <v>133.46405350485</v>
      </c>
      <c r="BG94" s="5"/>
      <c r="BH94" s="5"/>
      <c r="BI94" s="61" t="n">
        <f aca="false">T101/AG101</f>
        <v>0.0185859471542847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178407437.378387</v>
      </c>
      <c r="E95" s="9"/>
      <c r="F95" s="82" t="n">
        <f aca="false">'High pensions'!I95</f>
        <v>32427663.592502</v>
      </c>
      <c r="G95" s="82" t="n">
        <f aca="false">'High pensions'!K95</f>
        <v>5498361.27799456</v>
      </c>
      <c r="H95" s="82" t="n">
        <f aca="false">'High pensions'!V95</f>
        <v>30250361.4726772</v>
      </c>
      <c r="I95" s="82" t="n">
        <f aca="false">'High pensions'!M95</f>
        <v>170052.410659626</v>
      </c>
      <c r="J95" s="82" t="n">
        <f aca="false">'High pensions'!W95</f>
        <v>935578.189876618</v>
      </c>
      <c r="K95" s="9"/>
      <c r="L95" s="82" t="n">
        <f aca="false">'High pensions'!N95</f>
        <v>4781537.09671303</v>
      </c>
      <c r="M95" s="67"/>
      <c r="N95" s="82" t="n">
        <f aca="false">'High pensions'!L95</f>
        <v>1451244.62669377</v>
      </c>
      <c r="O95" s="9"/>
      <c r="P95" s="82" t="n">
        <f aca="false">'High pensions'!X95</f>
        <v>32795738.4749948</v>
      </c>
      <c r="Q95" s="67"/>
      <c r="R95" s="82" t="n">
        <f aca="false">'High SIPA income'!G90</f>
        <v>39268965.8027599</v>
      </c>
      <c r="S95" s="67"/>
      <c r="T95" s="82" t="n">
        <f aca="false">'High SIPA income'!J90</f>
        <v>150148294.254876</v>
      </c>
      <c r="U95" s="9"/>
      <c r="V95" s="82" t="n">
        <f aca="false">'High SIPA income'!F90</f>
        <v>127085.04428529</v>
      </c>
      <c r="W95" s="67"/>
      <c r="X95" s="82" t="n">
        <f aca="false">'High SIPA income'!M90</f>
        <v>319200.9916097</v>
      </c>
      <c r="Y95" s="9"/>
      <c r="Z95" s="9" t="n">
        <f aca="false">R95+V95-N95-L95-F95</f>
        <v>735605.53113639</v>
      </c>
      <c r="AA95" s="9"/>
      <c r="AB95" s="9" t="n">
        <f aca="false">T95-P95-D95</f>
        <v>-61054881.5985056</v>
      </c>
      <c r="AC95" s="50"/>
      <c r="AD95" s="9"/>
      <c r="AE95" s="9"/>
      <c r="AF95" s="9"/>
      <c r="AG95" s="9" t="n">
        <f aca="false">BF95/100*$AG$57</f>
        <v>8181174511.55731</v>
      </c>
      <c r="AH95" s="40" t="n">
        <f aca="false">(AG95-AG94)/AG94</f>
        <v>0.00514809449463825</v>
      </c>
      <c r="AI95" s="40"/>
      <c r="AJ95" s="40" t="n">
        <f aca="false">AB95/AG95</f>
        <v>-0.00746285041496855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14166472</v>
      </c>
      <c r="AX95" s="7"/>
      <c r="AY95" s="40" t="n">
        <f aca="false">(AW95-AW94)/AW94</f>
        <v>0.00345516792297438</v>
      </c>
      <c r="AZ95" s="12" t="n">
        <f aca="false">workers_and_wage_high!B83</f>
        <v>8321.60458910088</v>
      </c>
      <c r="BA95" s="40" t="n">
        <f aca="false">(AZ95-AZ94)/AZ94</f>
        <v>0.00168709736695873</v>
      </c>
      <c r="BB95" s="39"/>
      <c r="BC95" s="39"/>
      <c r="BD95" s="39"/>
      <c r="BE95" s="39"/>
      <c r="BF95" s="7" t="n">
        <f aca="false">BF94*(1+AY95)*(1+BA95)*(1-BE95)</f>
        <v>134.151139063931</v>
      </c>
      <c r="BG95" s="7"/>
      <c r="BH95" s="7"/>
      <c r="BI95" s="40" t="n">
        <f aca="false">T102/AG102</f>
        <v>0.016166858698755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177299546.755098</v>
      </c>
      <c r="E96" s="9"/>
      <c r="F96" s="82" t="n">
        <f aca="false">'High pensions'!I96</f>
        <v>32226291.3573687</v>
      </c>
      <c r="G96" s="82" t="n">
        <f aca="false">'High pensions'!K96</f>
        <v>5517985.9918418</v>
      </c>
      <c r="H96" s="82" t="n">
        <f aca="false">'High pensions'!V96</f>
        <v>30358330.8580381</v>
      </c>
      <c r="I96" s="82" t="n">
        <f aca="false">'High pensions'!M96</f>
        <v>170659.360572428</v>
      </c>
      <c r="J96" s="82" t="n">
        <f aca="false">'High pensions'!W96</f>
        <v>938917.449217681</v>
      </c>
      <c r="K96" s="9"/>
      <c r="L96" s="82" t="n">
        <f aca="false">'High pensions'!N96</f>
        <v>4681513.91611484</v>
      </c>
      <c r="M96" s="67"/>
      <c r="N96" s="82" t="n">
        <f aca="false">'High pensions'!L96</f>
        <v>1441873.92709206</v>
      </c>
      <c r="O96" s="9"/>
      <c r="P96" s="82" t="n">
        <f aca="false">'High pensions'!X96</f>
        <v>32225162.8909754</v>
      </c>
      <c r="Q96" s="67"/>
      <c r="R96" s="82" t="n">
        <f aca="false">'High SIPA income'!G91</f>
        <v>34416625.7240853</v>
      </c>
      <c r="S96" s="67"/>
      <c r="T96" s="82" t="n">
        <f aca="false">'High SIPA income'!J91</f>
        <v>131594951.4035</v>
      </c>
      <c r="U96" s="9"/>
      <c r="V96" s="82" t="n">
        <f aca="false">'High SIPA income'!F91</f>
        <v>128067.378261514</v>
      </c>
      <c r="W96" s="67"/>
      <c r="X96" s="82" t="n">
        <f aca="false">'High SIPA income'!M91</f>
        <v>321668.331343233</v>
      </c>
      <c r="Y96" s="9"/>
      <c r="Z96" s="9" t="n">
        <f aca="false">R96+V96-N96-L96-F96</f>
        <v>-3804986.09822879</v>
      </c>
      <c r="AA96" s="9"/>
      <c r="AB96" s="9" t="n">
        <f aca="false">T96-P96-D96</f>
        <v>-77929758.2425735</v>
      </c>
      <c r="AC96" s="50"/>
      <c r="AD96" s="9"/>
      <c r="AE96" s="9"/>
      <c r="AF96" s="9"/>
      <c r="AG96" s="9" t="n">
        <f aca="false">BF96/100*$AG$57</f>
        <v>8227720515.26813</v>
      </c>
      <c r="AH96" s="40" t="n">
        <f aca="false">(AG96-AG95)/AG95</f>
        <v>0.005689403599088</v>
      </c>
      <c r="AI96" s="40"/>
      <c r="AJ96" s="40" t="n">
        <f aca="false">AB96/AG96</f>
        <v>-0.00947160979738674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14221497</v>
      </c>
      <c r="AX96" s="7"/>
      <c r="AY96" s="40" t="n">
        <f aca="false">(AW96-AW95)/AW95</f>
        <v>0.00388417102013825</v>
      </c>
      <c r="AZ96" s="12" t="n">
        <f aca="false">workers_and_wage_high!B84</f>
        <v>8336.56889688364</v>
      </c>
      <c r="BA96" s="40" t="n">
        <f aca="false">(AZ96-AZ95)/AZ95</f>
        <v>0.00179824787666024</v>
      </c>
      <c r="BB96" s="39"/>
      <c r="BC96" s="39"/>
      <c r="BD96" s="39"/>
      <c r="BE96" s="39"/>
      <c r="BF96" s="7" t="n">
        <f aca="false">BF95*(1+AY96)*(1+BA96)*(1-BE96)</f>
        <v>134.914379037343</v>
      </c>
      <c r="BG96" s="7"/>
      <c r="BH96" s="7"/>
      <c r="BI96" s="40" t="n">
        <f aca="false">T103/AG103</f>
        <v>0.018568400507688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179480522.480219</v>
      </c>
      <c r="E97" s="9"/>
      <c r="F97" s="82" t="n">
        <f aca="false">'High pensions'!I97</f>
        <v>32622709.5121098</v>
      </c>
      <c r="G97" s="82" t="n">
        <f aca="false">'High pensions'!K97</f>
        <v>5646935.88342602</v>
      </c>
      <c r="H97" s="82" t="n">
        <f aca="false">'High pensions'!V97</f>
        <v>31067775.1151655</v>
      </c>
      <c r="I97" s="82" t="n">
        <f aca="false">'High pensions'!M97</f>
        <v>174647.501549257</v>
      </c>
      <c r="J97" s="82" t="n">
        <f aca="false">'High pensions'!W97</f>
        <v>960859.024180369</v>
      </c>
      <c r="K97" s="9"/>
      <c r="L97" s="82" t="n">
        <f aca="false">'High pensions'!N97</f>
        <v>4788558.56990639</v>
      </c>
      <c r="M97" s="67"/>
      <c r="N97" s="82" t="n">
        <f aca="false">'High pensions'!L97</f>
        <v>1459194.26864093</v>
      </c>
      <c r="O97" s="9"/>
      <c r="P97" s="82" t="n">
        <f aca="false">'High pensions'!X97</f>
        <v>32875909.5172436</v>
      </c>
      <c r="Q97" s="67"/>
      <c r="R97" s="82" t="n">
        <f aca="false">'High SIPA income'!G92</f>
        <v>39799108.0475394</v>
      </c>
      <c r="S97" s="67"/>
      <c r="T97" s="82" t="n">
        <f aca="false">'High SIPA income'!J92</f>
        <v>152175339.07612</v>
      </c>
      <c r="U97" s="9"/>
      <c r="V97" s="82" t="n">
        <f aca="false">'High SIPA income'!F92</f>
        <v>129576.082904843</v>
      </c>
      <c r="W97" s="67"/>
      <c r="X97" s="82" t="n">
        <f aca="false">'High SIPA income'!M92</f>
        <v>325457.762435654</v>
      </c>
      <c r="Y97" s="9"/>
      <c r="Z97" s="9" t="n">
        <f aca="false">R97+V97-N97-L97-F97</f>
        <v>1058221.77978719</v>
      </c>
      <c r="AA97" s="9"/>
      <c r="AB97" s="9" t="n">
        <f aca="false">T97-P97-D97</f>
        <v>-60181092.9213423</v>
      </c>
      <c r="AC97" s="50"/>
      <c r="AD97" s="9"/>
      <c r="AE97" s="9"/>
      <c r="AF97" s="9"/>
      <c r="AG97" s="9" t="n">
        <f aca="false">BF97/100*$AG$57</f>
        <v>8270834920.52872</v>
      </c>
      <c r="AH97" s="40" t="n">
        <f aca="false">(AG97-AG96)/AG96</f>
        <v>0.00524013974229975</v>
      </c>
      <c r="AI97" s="40" t="n">
        <f aca="false">(AG97-AG93)/AG93</f>
        <v>0.027459160552686</v>
      </c>
      <c r="AJ97" s="40" t="n">
        <f aca="false">AB97/AG97</f>
        <v>-0.00727630202991588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14234005</v>
      </c>
      <c r="AX97" s="7"/>
      <c r="AY97" s="40" t="n">
        <f aca="false">(AW97-AW96)/AW96</f>
        <v>0.000879513598322314</v>
      </c>
      <c r="AZ97" s="12" t="n">
        <f aca="false">workers_and_wage_high!B85</f>
        <v>8372.88961260308</v>
      </c>
      <c r="BA97" s="40" t="n">
        <f aca="false">(AZ97-AZ96)/AZ96</f>
        <v>0.00435679428415931</v>
      </c>
      <c r="BB97" s="39"/>
      <c r="BC97" s="39"/>
      <c r="BD97" s="39"/>
      <c r="BE97" s="39"/>
      <c r="BF97" s="7" t="n">
        <f aca="false">BF96*(1+AY97)*(1+BA97)*(1-BE97)</f>
        <v>135.621349236744</v>
      </c>
      <c r="BG97" s="7"/>
      <c r="BH97" s="7"/>
      <c r="BI97" s="40" t="n">
        <f aca="false">T104/AG104</f>
        <v>0.0161635538964574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178312846.642478</v>
      </c>
      <c r="E98" s="6"/>
      <c r="F98" s="81" t="n">
        <f aca="false">'High pensions'!I98</f>
        <v>32410470.6065587</v>
      </c>
      <c r="G98" s="81" t="n">
        <f aca="false">'High pensions'!K98</f>
        <v>5701830.24321966</v>
      </c>
      <c r="H98" s="81" t="n">
        <f aca="false">'High pensions'!V98</f>
        <v>31369787.6862955</v>
      </c>
      <c r="I98" s="81" t="n">
        <f aca="false">'High pensions'!M98</f>
        <v>176345.265254213</v>
      </c>
      <c r="J98" s="81" t="n">
        <f aca="false">'High pensions'!W98</f>
        <v>970199.619163763</v>
      </c>
      <c r="K98" s="6"/>
      <c r="L98" s="81" t="n">
        <f aca="false">'High pensions'!N98</f>
        <v>5691812.89037504</v>
      </c>
      <c r="M98" s="8"/>
      <c r="N98" s="81" t="n">
        <f aca="false">'High pensions'!L98</f>
        <v>1449416.65427985</v>
      </c>
      <c r="O98" s="6"/>
      <c r="P98" s="81" t="n">
        <f aca="false">'High pensions'!X98</f>
        <v>37509106.9306937</v>
      </c>
      <c r="Q98" s="8"/>
      <c r="R98" s="81" t="n">
        <f aca="false">'High SIPA income'!G93</f>
        <v>35072247.2554119</v>
      </c>
      <c r="S98" s="8"/>
      <c r="T98" s="81" t="n">
        <f aca="false">'High SIPA income'!J93</f>
        <v>134101777.15236</v>
      </c>
      <c r="U98" s="6"/>
      <c r="V98" s="81" t="n">
        <f aca="false">'High SIPA income'!F93</f>
        <v>130590.915679623</v>
      </c>
      <c r="W98" s="8"/>
      <c r="X98" s="81" t="n">
        <f aca="false">'High SIPA income'!M93</f>
        <v>328006.729781496</v>
      </c>
      <c r="Y98" s="6"/>
      <c r="Z98" s="6" t="n">
        <f aca="false">R98+V98-N98-L98-F98</f>
        <v>-4348861.98012209</v>
      </c>
      <c r="AA98" s="6"/>
      <c r="AB98" s="6" t="n">
        <f aca="false">T98-P98-D98</f>
        <v>-81720176.4208116</v>
      </c>
      <c r="AC98" s="50"/>
      <c r="AD98" s="6"/>
      <c r="AE98" s="6"/>
      <c r="AF98" s="6"/>
      <c r="AG98" s="6" t="n">
        <f aca="false">BF98/100*$AG$57</f>
        <v>8365306361.05116</v>
      </c>
      <c r="AH98" s="61" t="n">
        <f aca="false">(AG98-AG97)/AG97</f>
        <v>0.0114222374681855</v>
      </c>
      <c r="AI98" s="61"/>
      <c r="AJ98" s="61" t="n">
        <f aca="false">AB98/AG98</f>
        <v>-0.00976894005954169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0.00703982048927327</v>
      </c>
      <c r="AV98" s="5"/>
      <c r="AW98" s="5" t="n">
        <f aca="false">workers_and_wage_high!C86</f>
        <v>14334418</v>
      </c>
      <c r="AX98" s="5"/>
      <c r="AY98" s="61" t="n">
        <f aca="false">(AW98-AW97)/AW97</f>
        <v>0.00705444462047049</v>
      </c>
      <c r="AZ98" s="11" t="n">
        <f aca="false">workers_and_wage_high!B86</f>
        <v>8409.20447875554</v>
      </c>
      <c r="BA98" s="61" t="n">
        <f aca="false">(AZ98-AZ97)/AZ97</f>
        <v>0.00433719633635213</v>
      </c>
      <c r="BB98" s="66"/>
      <c r="BC98" s="66"/>
      <c r="BD98" s="66"/>
      <c r="BE98" s="66"/>
      <c r="BF98" s="5" t="n">
        <f aca="false">BF97*(1+AY98)*(1+BA98)*(1-BE98)</f>
        <v>137.170448493482</v>
      </c>
      <c r="BG98" s="5"/>
      <c r="BH98" s="5"/>
      <c r="BI98" s="61" t="n">
        <f aca="false">T105/AG105</f>
        <v>0.0186580288870368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180504913.573817</v>
      </c>
      <c r="E99" s="9"/>
      <c r="F99" s="82" t="n">
        <f aca="false">'High pensions'!I99</f>
        <v>32808904.7193191</v>
      </c>
      <c r="G99" s="82" t="n">
        <f aca="false">'High pensions'!K99</f>
        <v>5821966.00913265</v>
      </c>
      <c r="H99" s="82" t="n">
        <f aca="false">'High pensions'!V99</f>
        <v>32030739.2245674</v>
      </c>
      <c r="I99" s="82" t="n">
        <f aca="false">'High pensions'!M99</f>
        <v>180060.804406166</v>
      </c>
      <c r="J99" s="82" t="n">
        <f aca="false">'High pensions'!W99</f>
        <v>990641.419316526</v>
      </c>
      <c r="K99" s="9"/>
      <c r="L99" s="82" t="n">
        <f aca="false">'High pensions'!N99</f>
        <v>4733776.67235274</v>
      </c>
      <c r="M99" s="67"/>
      <c r="N99" s="82" t="n">
        <f aca="false">'High pensions'!L99</f>
        <v>1466035.73903211</v>
      </c>
      <c r="O99" s="9"/>
      <c r="P99" s="82" t="n">
        <f aca="false">'High pensions'!X99</f>
        <v>32629285.7419476</v>
      </c>
      <c r="Q99" s="67"/>
      <c r="R99" s="82" t="n">
        <f aca="false">'High SIPA income'!G94</f>
        <v>40628460.5781629</v>
      </c>
      <c r="S99" s="67"/>
      <c r="T99" s="82" t="n">
        <f aca="false">'High SIPA income'!J94</f>
        <v>155346440.358353</v>
      </c>
      <c r="U99" s="9"/>
      <c r="V99" s="82" t="n">
        <f aca="false">'High SIPA income'!F94</f>
        <v>128956.487413984</v>
      </c>
      <c r="W99" s="67"/>
      <c r="X99" s="82" t="n">
        <f aca="false">'High SIPA income'!M94</f>
        <v>323901.517196954</v>
      </c>
      <c r="Y99" s="9"/>
      <c r="Z99" s="9" t="n">
        <f aca="false">R99+V99-N99-L99-F99</f>
        <v>1748699.9348729</v>
      </c>
      <c r="AA99" s="9"/>
      <c r="AB99" s="9" t="n">
        <f aca="false">T99-P99-D99</f>
        <v>-57787758.9574121</v>
      </c>
      <c r="AC99" s="50"/>
      <c r="AD99" s="9"/>
      <c r="AE99" s="9"/>
      <c r="AF99" s="9"/>
      <c r="AG99" s="9" t="n">
        <f aca="false">BF99/100*$AG$57</f>
        <v>8417666589.7782</v>
      </c>
      <c r="AH99" s="40" t="n">
        <f aca="false">(AG99-AG98)/AG98</f>
        <v>0.00625921233092235</v>
      </c>
      <c r="AI99" s="40"/>
      <c r="AJ99" s="40" t="n">
        <f aca="false">AB99/AG99</f>
        <v>-0.00686505676378123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14362319</v>
      </c>
      <c r="AX99" s="7"/>
      <c r="AY99" s="40" t="n">
        <f aca="false">(AW99-AW98)/AW98</f>
        <v>0.00194643410007996</v>
      </c>
      <c r="AZ99" s="12" t="n">
        <f aca="false">workers_and_wage_high!B87</f>
        <v>8445.40105851307</v>
      </c>
      <c r="BA99" s="40" t="n">
        <f aca="false">(AZ99-AZ98)/AZ98</f>
        <v>0.00430439999990211</v>
      </c>
      <c r="BB99" s="39"/>
      <c r="BC99" s="39"/>
      <c r="BD99" s="39"/>
      <c r="BE99" s="39"/>
      <c r="BF99" s="7" t="n">
        <f aca="false">BF98*(1+AY99)*(1+BA99)*(1-BE99)</f>
        <v>138.029027456131</v>
      </c>
      <c r="BG99" s="7"/>
      <c r="BH99" s="7"/>
      <c r="BI99" s="40" t="n">
        <f aca="false">T106/AG106</f>
        <v>0.0163008992530898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179214601.453255</v>
      </c>
      <c r="E100" s="9"/>
      <c r="F100" s="82" t="n">
        <f aca="false">'High pensions'!I100</f>
        <v>32574375.2176921</v>
      </c>
      <c r="G100" s="82" t="n">
        <f aca="false">'High pensions'!K100</f>
        <v>5845851.93723061</v>
      </c>
      <c r="H100" s="82" t="n">
        <f aca="false">'High pensions'!V100</f>
        <v>32162152.5534742</v>
      </c>
      <c r="I100" s="82" t="n">
        <f aca="false">'High pensions'!M100</f>
        <v>180799.544450429</v>
      </c>
      <c r="J100" s="82" t="n">
        <f aca="false">'High pensions'!W100</f>
        <v>994705.749076511</v>
      </c>
      <c r="K100" s="9"/>
      <c r="L100" s="82" t="n">
        <f aca="false">'High pensions'!N100</f>
        <v>4637714.34412467</v>
      </c>
      <c r="M100" s="67"/>
      <c r="N100" s="82" t="n">
        <f aca="false">'High pensions'!L100</f>
        <v>1454833.86228109</v>
      </c>
      <c r="O100" s="9"/>
      <c r="P100" s="82" t="n">
        <f aca="false">'High pensions'!X100</f>
        <v>32069188.4433149</v>
      </c>
      <c r="Q100" s="67"/>
      <c r="R100" s="82" t="n">
        <f aca="false">'High SIPA income'!G95</f>
        <v>35573577.7167156</v>
      </c>
      <c r="S100" s="67"/>
      <c r="T100" s="82" t="n">
        <f aca="false">'High SIPA income'!J95</f>
        <v>136018657.622318</v>
      </c>
      <c r="U100" s="9"/>
      <c r="V100" s="82" t="n">
        <f aca="false">'High SIPA income'!F95</f>
        <v>127711.886919319</v>
      </c>
      <c r="W100" s="67"/>
      <c r="X100" s="82" t="n">
        <f aca="false">'High SIPA income'!M95</f>
        <v>320775.439582635</v>
      </c>
      <c r="Y100" s="9"/>
      <c r="Z100" s="9" t="n">
        <f aca="false">R100+V100-N100-L100-F100</f>
        <v>-2965633.82046294</v>
      </c>
      <c r="AA100" s="9"/>
      <c r="AB100" s="9" t="n">
        <f aca="false">T100-P100-D100</f>
        <v>-75265132.274252</v>
      </c>
      <c r="AC100" s="50"/>
      <c r="AD100" s="9"/>
      <c r="AE100" s="9"/>
      <c r="AF100" s="9"/>
      <c r="AG100" s="9" t="n">
        <f aca="false">BF100/100*$AG$57</f>
        <v>8437749298.3659</v>
      </c>
      <c r="AH100" s="40" t="n">
        <f aca="false">(AG100-AG99)/AG99</f>
        <v>0.00238578094932946</v>
      </c>
      <c r="AI100" s="40"/>
      <c r="AJ100" s="40" t="n">
        <f aca="false">AB100/AG100</f>
        <v>-0.00892004841727501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14320805</v>
      </c>
      <c r="AX100" s="7"/>
      <c r="AY100" s="40" t="n">
        <f aca="false">(AW100-AW99)/AW99</f>
        <v>-0.00289048029082212</v>
      </c>
      <c r="AZ100" s="12" t="n">
        <f aca="false">workers_and_wage_high!B88</f>
        <v>8490.09037436231</v>
      </c>
      <c r="BA100" s="40" t="n">
        <f aca="false">(AZ100-AZ99)/AZ99</f>
        <v>0.00529155637957431</v>
      </c>
      <c r="BB100" s="39"/>
      <c r="BC100" s="39"/>
      <c r="BD100" s="39"/>
      <c r="BE100" s="39"/>
      <c r="BF100" s="7" t="n">
        <f aca="false">BF99*(1+AY100)*(1+BA100)*(1-BE100)</f>
        <v>138.35833448029</v>
      </c>
      <c r="BG100" s="7"/>
      <c r="BH100" s="7"/>
      <c r="BI100" s="40" t="n">
        <f aca="false">T107/AG107</f>
        <v>0.0187014496345897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181725110.118472</v>
      </c>
      <c r="E101" s="9"/>
      <c r="F101" s="82" t="n">
        <f aca="false">'High pensions'!I101</f>
        <v>33030689.8850512</v>
      </c>
      <c r="G101" s="82" t="n">
        <f aca="false">'High pensions'!K101</f>
        <v>6006751.05010025</v>
      </c>
      <c r="H101" s="82" t="n">
        <f aca="false">'High pensions'!V101</f>
        <v>33047371.9995698</v>
      </c>
      <c r="I101" s="82" t="n">
        <f aca="false">'High pensions'!M101</f>
        <v>185775.805673204</v>
      </c>
      <c r="J101" s="82" t="n">
        <f aca="false">'High pensions'!W101</f>
        <v>1022083.67008979</v>
      </c>
      <c r="K101" s="9"/>
      <c r="L101" s="82" t="n">
        <f aca="false">'High pensions'!N101</f>
        <v>4774041.58374895</v>
      </c>
      <c r="M101" s="67"/>
      <c r="N101" s="82" t="n">
        <f aca="false">'High pensions'!L101</f>
        <v>1475569.56699901</v>
      </c>
      <c r="O101" s="9"/>
      <c r="P101" s="82" t="n">
        <f aca="false">'High pensions'!X101</f>
        <v>32890672.8671338</v>
      </c>
      <c r="Q101" s="67"/>
      <c r="R101" s="82" t="n">
        <f aca="false">'High SIPA income'!G96</f>
        <v>41346672.7535184</v>
      </c>
      <c r="S101" s="67"/>
      <c r="T101" s="82" t="n">
        <f aca="false">'High SIPA income'!J96</f>
        <v>158092586.859495</v>
      </c>
      <c r="U101" s="9"/>
      <c r="V101" s="82" t="n">
        <f aca="false">'High SIPA income'!F96</f>
        <v>125224.620784882</v>
      </c>
      <c r="W101" s="67"/>
      <c r="X101" s="82" t="n">
        <f aca="false">'High SIPA income'!M96</f>
        <v>314528.144151653</v>
      </c>
      <c r="Y101" s="9"/>
      <c r="Z101" s="9" t="n">
        <f aca="false">R101+V101-N101-L101-F101</f>
        <v>2191596.3385041</v>
      </c>
      <c r="AA101" s="9"/>
      <c r="AB101" s="9" t="n">
        <f aca="false">T101-P101-D101</f>
        <v>-56523196.1261111</v>
      </c>
      <c r="AC101" s="50"/>
      <c r="AD101" s="9"/>
      <c r="AE101" s="9"/>
      <c r="AF101" s="9"/>
      <c r="AG101" s="9" t="n">
        <f aca="false">BF101/100*$AG$57</f>
        <v>8506027997.77407</v>
      </c>
      <c r="AH101" s="40" t="n">
        <f aca="false">(AG101-AG100)/AG100</f>
        <v>0.00809205120865581</v>
      </c>
      <c r="AI101" s="40" t="n">
        <f aca="false">(AG101-AG97)/AG97</f>
        <v>0.028436437131829</v>
      </c>
      <c r="AJ101" s="40" t="n">
        <f aca="false">AB101/AG101</f>
        <v>-0.00664507525026987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14364564</v>
      </c>
      <c r="AX101" s="7"/>
      <c r="AY101" s="40" t="n">
        <f aca="false">(AW101-AW100)/AW100</f>
        <v>0.00305562431720843</v>
      </c>
      <c r="AZ101" s="12" t="n">
        <f aca="false">workers_and_wage_high!B89</f>
        <v>8532.7198342204</v>
      </c>
      <c r="BA101" s="40" t="n">
        <f aca="false">(AZ101-AZ100)/AZ100</f>
        <v>0.00502108434402715</v>
      </c>
      <c r="BB101" s="39"/>
      <c r="BC101" s="39"/>
      <c r="BD101" s="39"/>
      <c r="BE101" s="39"/>
      <c r="BF101" s="7" t="n">
        <f aca="false">BF100*(1+AY101)*(1+BA101)*(1-BE101)</f>
        <v>139.477937208049</v>
      </c>
      <c r="BG101" s="7"/>
      <c r="BH101" s="7"/>
      <c r="BI101" s="40" t="n">
        <f aca="false">T108/AG108</f>
        <v>0.0163070382538729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180715244.44592</v>
      </c>
      <c r="E102" s="6"/>
      <c r="F102" s="81" t="n">
        <f aca="false">'High pensions'!I102</f>
        <v>32847134.8450577</v>
      </c>
      <c r="G102" s="81" t="n">
        <f aca="false">'High pensions'!K102</f>
        <v>6030199.45641527</v>
      </c>
      <c r="H102" s="81" t="n">
        <f aca="false">'High pensions'!V102</f>
        <v>33176378.2127167</v>
      </c>
      <c r="I102" s="81" t="n">
        <f aca="false">'High pensions'!M102</f>
        <v>186501.014115937</v>
      </c>
      <c r="J102" s="81" t="n">
        <f aca="false">'High pensions'!W102</f>
        <v>1026073.55297062</v>
      </c>
      <c r="K102" s="6"/>
      <c r="L102" s="81" t="n">
        <f aca="false">'High pensions'!N102</f>
        <v>5691055.71482216</v>
      </c>
      <c r="M102" s="8"/>
      <c r="N102" s="81" t="n">
        <f aca="false">'High pensions'!L102</f>
        <v>1468113.57734719</v>
      </c>
      <c r="O102" s="6"/>
      <c r="P102" s="81" t="n">
        <f aca="false">'High pensions'!X102</f>
        <v>37608042.8973827</v>
      </c>
      <c r="Q102" s="8"/>
      <c r="R102" s="81" t="n">
        <f aca="false">'High SIPA income'!G97</f>
        <v>36209731.042199</v>
      </c>
      <c r="S102" s="8"/>
      <c r="T102" s="81" t="n">
        <f aca="false">'High SIPA income'!J97</f>
        <v>138451044.998794</v>
      </c>
      <c r="U102" s="6"/>
      <c r="V102" s="81" t="n">
        <f aca="false">'High SIPA income'!F97</f>
        <v>132339.083968507</v>
      </c>
      <c r="W102" s="8"/>
      <c r="X102" s="81" t="n">
        <f aca="false">'High SIPA income'!M97</f>
        <v>332397.624512269</v>
      </c>
      <c r="Y102" s="6"/>
      <c r="Z102" s="6" t="n">
        <f aca="false">R102+V102-N102-L102-F102</f>
        <v>-3664234.01105954</v>
      </c>
      <c r="AA102" s="6"/>
      <c r="AB102" s="6" t="n">
        <f aca="false">T102-P102-D102</f>
        <v>-79872242.3445088</v>
      </c>
      <c r="AC102" s="50"/>
      <c r="AD102" s="6"/>
      <c r="AE102" s="6"/>
      <c r="AF102" s="6"/>
      <c r="AG102" s="6" t="n">
        <f aca="false">BF102/100*$AG$57</f>
        <v>8563880440.75974</v>
      </c>
      <c r="AH102" s="61" t="n">
        <f aca="false">(AG102-AG101)/AG101</f>
        <v>0.0068013464099584</v>
      </c>
      <c r="AI102" s="61"/>
      <c r="AJ102" s="61" t="n">
        <f aca="false">AB102/AG102</f>
        <v>-0.00932664145617416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0.00728834582856908</v>
      </c>
      <c r="AV102" s="5"/>
      <c r="AW102" s="5" t="n">
        <f aca="false">workers_and_wage_high!C90</f>
        <v>14465379</v>
      </c>
      <c r="AX102" s="5"/>
      <c r="AY102" s="61" t="n">
        <f aca="false">(AW102-AW101)/AW101</f>
        <v>0.00701831256416832</v>
      </c>
      <c r="AZ102" s="11" t="n">
        <f aca="false">workers_and_wage_high!B90</f>
        <v>8530.88142534115</v>
      </c>
      <c r="BA102" s="61" t="n">
        <f aca="false">(AZ102-AZ101)/AZ101</f>
        <v>-0.000215454030480811</v>
      </c>
      <c r="BB102" s="66"/>
      <c r="BC102" s="66"/>
      <c r="BD102" s="66"/>
      <c r="BE102" s="66"/>
      <c r="BF102" s="5" t="n">
        <f aca="false">BF101*(1+AY102)*(1+BA102)*(1-BE102)</f>
        <v>140.426574975547</v>
      </c>
      <c r="BG102" s="5"/>
      <c r="BH102" s="5"/>
      <c r="BI102" s="61" t="n">
        <f aca="false">T109/AG109</f>
        <v>0.0187741179922729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182958755.311718</v>
      </c>
      <c r="E103" s="9"/>
      <c r="F103" s="82" t="n">
        <f aca="false">'High pensions'!I103</f>
        <v>33254919.5018595</v>
      </c>
      <c r="G103" s="82" t="n">
        <f aca="false">'High pensions'!K103</f>
        <v>6199542.97809883</v>
      </c>
      <c r="H103" s="82" t="n">
        <f aca="false">'High pensions'!V103</f>
        <v>34108056.304603</v>
      </c>
      <c r="I103" s="82" t="n">
        <f aca="false">'High pensions'!M103</f>
        <v>191738.442621614</v>
      </c>
      <c r="J103" s="82" t="n">
        <f aca="false">'High pensions'!W103</f>
        <v>1054888.33931762</v>
      </c>
      <c r="K103" s="9"/>
      <c r="L103" s="82" t="n">
        <f aca="false">'High pensions'!N103</f>
        <v>4811633.01442444</v>
      </c>
      <c r="M103" s="67"/>
      <c r="N103" s="82" t="n">
        <f aca="false">'High pensions'!L103</f>
        <v>1486552.09747465</v>
      </c>
      <c r="O103" s="9"/>
      <c r="P103" s="82" t="n">
        <f aca="false">'High pensions'!X103</f>
        <v>33146157.6219177</v>
      </c>
      <c r="Q103" s="67"/>
      <c r="R103" s="82" t="n">
        <f aca="false">'High SIPA income'!G98</f>
        <v>41877283.840294</v>
      </c>
      <c r="S103" s="67"/>
      <c r="T103" s="82" t="n">
        <f aca="false">'High SIPA income'!J98</f>
        <v>160121424.338746</v>
      </c>
      <c r="U103" s="9"/>
      <c r="V103" s="82" t="n">
        <f aca="false">'High SIPA income'!F98</f>
        <v>130819.322652074</v>
      </c>
      <c r="W103" s="67"/>
      <c r="X103" s="82" t="n">
        <f aca="false">'High SIPA income'!M98</f>
        <v>328580.422244734</v>
      </c>
      <c r="Y103" s="9"/>
      <c r="Z103" s="9" t="n">
        <f aca="false">R103+V103-N103-L103-F103</f>
        <v>2454998.54918748</v>
      </c>
      <c r="AA103" s="9"/>
      <c r="AB103" s="9" t="n">
        <f aca="false">T103-P103-D103</f>
        <v>-55983488.5948899</v>
      </c>
      <c r="AC103" s="50"/>
      <c r="AD103" s="9"/>
      <c r="AE103" s="9"/>
      <c r="AF103" s="9"/>
      <c r="AG103" s="9" t="n">
        <f aca="false">BF103/100*$AG$57</f>
        <v>8623328879.21336</v>
      </c>
      <c r="AH103" s="40" t="n">
        <f aca="false">(AG103-AG102)/AG102</f>
        <v>0.00694176417628083</v>
      </c>
      <c r="AI103" s="40"/>
      <c r="AJ103" s="40" t="n">
        <f aca="false">AB103/AG103</f>
        <v>-0.00649209712154651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14517367</v>
      </c>
      <c r="AX103" s="7"/>
      <c r="AY103" s="40" t="n">
        <f aca="false">(AW103-AW102)/AW102</f>
        <v>0.00359396044859938</v>
      </c>
      <c r="AZ103" s="12" t="n">
        <f aca="false">workers_and_wage_high!B91</f>
        <v>8559.33886705733</v>
      </c>
      <c r="BA103" s="40" t="n">
        <f aca="false">(AZ103-AZ102)/AZ102</f>
        <v>0.00333581494072108</v>
      </c>
      <c r="BB103" s="39"/>
      <c r="BC103" s="39"/>
      <c r="BD103" s="39"/>
      <c r="BE103" s="39"/>
      <c r="BF103" s="7" t="n">
        <f aca="false">BF102*(1+AY103)*(1+BA103)*(1-BE103)</f>
        <v>141.40138314311</v>
      </c>
      <c r="BG103" s="7"/>
      <c r="BH103" s="7"/>
      <c r="BI103" s="40" t="n">
        <f aca="false">T110/AG110</f>
        <v>0.0163389147493851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181851955.840218</v>
      </c>
      <c r="E104" s="9"/>
      <c r="F104" s="82" t="n">
        <f aca="false">'High pensions'!I104</f>
        <v>33053745.5964799</v>
      </c>
      <c r="G104" s="82" t="n">
        <f aca="false">'High pensions'!K104</f>
        <v>6288009.58153482</v>
      </c>
      <c r="H104" s="82" t="n">
        <f aca="false">'High pensions'!V104</f>
        <v>34594773.45484</v>
      </c>
      <c r="I104" s="82" t="n">
        <f aca="false">'High pensions'!M104</f>
        <v>194474.523140252</v>
      </c>
      <c r="J104" s="82" t="n">
        <f aca="false">'High pensions'!W104</f>
        <v>1069941.4470569</v>
      </c>
      <c r="K104" s="9"/>
      <c r="L104" s="82" t="n">
        <f aca="false">'High pensions'!N104</f>
        <v>4694757.19195093</v>
      </c>
      <c r="M104" s="67"/>
      <c r="N104" s="82" t="n">
        <f aca="false">'High pensions'!L104</f>
        <v>1478486.61086974</v>
      </c>
      <c r="O104" s="9"/>
      <c r="P104" s="82" t="n">
        <f aca="false">'High pensions'!X104</f>
        <v>32495314.4959014</v>
      </c>
      <c r="Q104" s="67"/>
      <c r="R104" s="82" t="n">
        <f aca="false">'High SIPA income'!G99</f>
        <v>36714625.641336</v>
      </c>
      <c r="S104" s="67"/>
      <c r="T104" s="82" t="n">
        <f aca="false">'High SIPA income'!J99</f>
        <v>140381553.258668</v>
      </c>
      <c r="U104" s="9"/>
      <c r="V104" s="82" t="n">
        <f aca="false">'High SIPA income'!F99</f>
        <v>134623.774409073</v>
      </c>
      <c r="W104" s="67"/>
      <c r="X104" s="82" t="n">
        <f aca="false">'High SIPA income'!M99</f>
        <v>338136.108204438</v>
      </c>
      <c r="Y104" s="9"/>
      <c r="Z104" s="9" t="n">
        <f aca="false">R104+V104-N104-L104-F104</f>
        <v>-2377739.98355545</v>
      </c>
      <c r="AA104" s="9"/>
      <c r="AB104" s="9" t="n">
        <f aca="false">T104-P104-D104</f>
        <v>-73965717.0774516</v>
      </c>
      <c r="AC104" s="50"/>
      <c r="AD104" s="9"/>
      <c r="AE104" s="9"/>
      <c r="AF104" s="9"/>
      <c r="AG104" s="9" t="n">
        <f aca="false">BF104/100*$AG$57</f>
        <v>8685067291.38546</v>
      </c>
      <c r="AH104" s="40" t="n">
        <f aca="false">(AG104-AG103)/AG103</f>
        <v>0.00715946394215849</v>
      </c>
      <c r="AI104" s="40"/>
      <c r="AJ104" s="40" t="n">
        <f aca="false">AB104/AG104</f>
        <v>-0.00851642417909838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14535394</v>
      </c>
      <c r="AX104" s="7"/>
      <c r="AY104" s="40" t="n">
        <f aca="false">(AW104-AW103)/AW103</f>
        <v>0.00124175410045086</v>
      </c>
      <c r="AZ104" s="12" t="n">
        <f aca="false">workers_and_wage_high!B92</f>
        <v>8609.92773197897</v>
      </c>
      <c r="BA104" s="40" t="n">
        <f aca="false">(AZ104-AZ103)/AZ103</f>
        <v>0.00591037061476146</v>
      </c>
      <c r="BB104" s="39"/>
      <c r="BC104" s="39"/>
      <c r="BD104" s="39"/>
      <c r="BE104" s="39"/>
      <c r="BF104" s="7" t="n">
        <f aca="false">BF103*(1+AY104)*(1+BA104)*(1-BE104)</f>
        <v>142.413741247095</v>
      </c>
      <c r="BG104" s="7"/>
      <c r="BH104" s="7"/>
      <c r="BI104" s="40" t="n">
        <f aca="false">T111/AG111</f>
        <v>0.0187508214063237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184443511.172726</v>
      </c>
      <c r="E105" s="9"/>
      <c r="F105" s="82" t="n">
        <f aca="false">'High pensions'!I105</f>
        <v>33524791.4549869</v>
      </c>
      <c r="G105" s="82" t="n">
        <f aca="false">'High pensions'!K105</f>
        <v>6470000.3864627</v>
      </c>
      <c r="H105" s="82" t="n">
        <f aca="false">'High pensions'!V105</f>
        <v>35596033.1675848</v>
      </c>
      <c r="I105" s="82" t="n">
        <f aca="false">'High pensions'!M105</f>
        <v>200103.10473596</v>
      </c>
      <c r="J105" s="82" t="n">
        <f aca="false">'High pensions'!W105</f>
        <v>1100908.24229644</v>
      </c>
      <c r="K105" s="9"/>
      <c r="L105" s="82" t="n">
        <f aca="false">'High pensions'!N105</f>
        <v>4739983.87330676</v>
      </c>
      <c r="M105" s="67"/>
      <c r="N105" s="82" t="n">
        <f aca="false">'High pensions'!L105</f>
        <v>1499976.30493626</v>
      </c>
      <c r="O105" s="9"/>
      <c r="P105" s="82" t="n">
        <f aca="false">'High pensions'!X105</f>
        <v>32848225.9167246</v>
      </c>
      <c r="Q105" s="67"/>
      <c r="R105" s="82" t="n">
        <f aca="false">'High SIPA income'!G100</f>
        <v>42730363.6475342</v>
      </c>
      <c r="S105" s="67"/>
      <c r="T105" s="82" t="n">
        <f aca="false">'High SIPA income'!J100</f>
        <v>163383248.919606</v>
      </c>
      <c r="U105" s="9"/>
      <c r="V105" s="82" t="n">
        <f aca="false">'High SIPA income'!F100</f>
        <v>127507.136174144</v>
      </c>
      <c r="W105" s="67"/>
      <c r="X105" s="82" t="n">
        <f aca="false">'High SIPA income'!M100</f>
        <v>320261.164742034</v>
      </c>
      <c r="Y105" s="9"/>
      <c r="Z105" s="9" t="n">
        <f aca="false">R105+V105-N105-L105-F105</f>
        <v>3093119.15047836</v>
      </c>
      <c r="AA105" s="9"/>
      <c r="AB105" s="9" t="n">
        <f aca="false">T105-P105-D105</f>
        <v>-53908488.169845</v>
      </c>
      <c r="AC105" s="50"/>
      <c r="AD105" s="9"/>
      <c r="AE105" s="9"/>
      <c r="AF105" s="9"/>
      <c r="AG105" s="9" t="n">
        <f aca="false">BF105/100*$AG$57</f>
        <v>8756726120.89917</v>
      </c>
      <c r="AH105" s="40" t="n">
        <f aca="false">(AG105-AG104)/AG104</f>
        <v>0.0082508087858786</v>
      </c>
      <c r="AI105" s="40" t="n">
        <f aca="false">(AG105-AG101)/AG101</f>
        <v>0.0294729952911866</v>
      </c>
      <c r="AJ105" s="40" t="n">
        <f aca="false">AB105/AG105</f>
        <v>-0.00615623777945787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14570591</v>
      </c>
      <c r="AX105" s="7"/>
      <c r="AY105" s="40" t="n">
        <f aca="false">(AW105-AW104)/AW104</f>
        <v>0.00242146858901795</v>
      </c>
      <c r="AZ105" s="12" t="n">
        <f aca="false">workers_and_wage_high!B93</f>
        <v>8659.9966893914</v>
      </c>
      <c r="BA105" s="40" t="n">
        <f aca="false">(AZ105-AZ104)/AZ104</f>
        <v>0.00581525873050778</v>
      </c>
      <c r="BB105" s="39"/>
      <c r="BC105" s="39"/>
      <c r="BD105" s="39"/>
      <c r="BE105" s="39"/>
      <c r="BF105" s="7" t="n">
        <f aca="false">BF104*(1+AY105)*(1+BA105)*(1-BE105)</f>
        <v>143.588769794606</v>
      </c>
      <c r="BG105" s="7"/>
      <c r="BH105" s="7"/>
      <c r="BI105" s="40" t="n">
        <f aca="false">T112/AG112</f>
        <v>0.0163921339166234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183098588.511</v>
      </c>
      <c r="E106" s="6"/>
      <c r="F106" s="81" t="n">
        <f aca="false">'High pensions'!I106</f>
        <v>33280335.8410659</v>
      </c>
      <c r="G106" s="81" t="n">
        <f aca="false">'High pensions'!K106</f>
        <v>6489128.76089309</v>
      </c>
      <c r="H106" s="81" t="n">
        <f aca="false">'High pensions'!V106</f>
        <v>35701271.8399179</v>
      </c>
      <c r="I106" s="81" t="n">
        <f aca="false">'High pensions'!M106</f>
        <v>200694.703945147</v>
      </c>
      <c r="J106" s="81" t="n">
        <f aca="false">'High pensions'!W106</f>
        <v>1104163.0465954</v>
      </c>
      <c r="K106" s="6"/>
      <c r="L106" s="81" t="n">
        <f aca="false">'High pensions'!N106</f>
        <v>5754581.06144808</v>
      </c>
      <c r="M106" s="8"/>
      <c r="N106" s="81" t="n">
        <f aca="false">'High pensions'!L106</f>
        <v>1488569.86582359</v>
      </c>
      <c r="O106" s="6"/>
      <c r="P106" s="81" t="n">
        <f aca="false">'High pensions'!X106</f>
        <v>38050220.6866277</v>
      </c>
      <c r="Q106" s="8"/>
      <c r="R106" s="81" t="n">
        <f aca="false">'High SIPA income'!G101</f>
        <v>37511049.271148</v>
      </c>
      <c r="S106" s="8"/>
      <c r="T106" s="81" t="n">
        <f aca="false">'High SIPA income'!J101</f>
        <v>143426748.034643</v>
      </c>
      <c r="U106" s="6"/>
      <c r="V106" s="81" t="n">
        <f aca="false">'High SIPA income'!F101</f>
        <v>125436.312325873</v>
      </c>
      <c r="W106" s="8"/>
      <c r="X106" s="81" t="n">
        <f aca="false">'High SIPA income'!M101</f>
        <v>315059.852270259</v>
      </c>
      <c r="Y106" s="6"/>
      <c r="Z106" s="6" t="n">
        <f aca="false">R106+V106-N106-L106-F106</f>
        <v>-2887001.18486375</v>
      </c>
      <c r="AA106" s="6"/>
      <c r="AB106" s="6" t="n">
        <f aca="false">T106-P106-D106</f>
        <v>-77722061.162984</v>
      </c>
      <c r="AC106" s="50"/>
      <c r="AD106" s="6"/>
      <c r="AE106" s="6"/>
      <c r="AF106" s="6"/>
      <c r="AG106" s="6" t="n">
        <f aca="false">BF106/100*$AG$57</f>
        <v>8798701581.29202</v>
      </c>
      <c r="AH106" s="61" t="n">
        <f aca="false">(AG106-AG105)/AG105</f>
        <v>0.00479351070403747</v>
      </c>
      <c r="AI106" s="61"/>
      <c r="AJ106" s="61" t="n">
        <f aca="false">AB106/AG106</f>
        <v>-0.00883335574515201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0.00434328362078704</v>
      </c>
      <c r="AV106" s="5"/>
      <c r="AW106" s="5" t="n">
        <f aca="false">workers_and_wage_high!C94</f>
        <v>14584279</v>
      </c>
      <c r="AX106" s="5"/>
      <c r="AY106" s="61" t="n">
        <f aca="false">(AW106-AW105)/AW105</f>
        <v>0.000939426547625968</v>
      </c>
      <c r="AZ106" s="11" t="n">
        <f aca="false">workers_and_wage_high!B94</f>
        <v>8693.34172021937</v>
      </c>
      <c r="BA106" s="61" t="n">
        <f aca="false">(AZ106-AZ105)/AZ105</f>
        <v>0.00385046692556106</v>
      </c>
      <c r="BB106" s="66"/>
      <c r="BC106" s="66"/>
      <c r="BD106" s="66"/>
      <c r="BE106" s="66"/>
      <c r="BF106" s="5" t="n">
        <f aca="false">BF105*(1+AY106)*(1+BA106)*(1-BE106)</f>
        <v>144.277064099596</v>
      </c>
      <c r="BG106" s="5"/>
      <c r="BH106" s="5"/>
      <c r="BI106" s="61" t="n">
        <f aca="false">T113/AG113</f>
        <v>0.0188420821139718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184655439.781805</v>
      </c>
      <c r="E107" s="9"/>
      <c r="F107" s="82" t="n">
        <f aca="false">'High pensions'!I107</f>
        <v>33563311.9883336</v>
      </c>
      <c r="G107" s="82" t="n">
        <f aca="false">'High pensions'!K107</f>
        <v>6614572.55222414</v>
      </c>
      <c r="H107" s="82" t="n">
        <f aca="false">'High pensions'!V107</f>
        <v>36391426.5679192</v>
      </c>
      <c r="I107" s="82" t="n">
        <f aca="false">'High pensions'!M107</f>
        <v>204574.408831674</v>
      </c>
      <c r="J107" s="82" t="n">
        <f aca="false">'High pensions'!W107</f>
        <v>1125508.03818306</v>
      </c>
      <c r="K107" s="9"/>
      <c r="L107" s="82" t="n">
        <f aca="false">'High pensions'!N107</f>
        <v>4840141.29749733</v>
      </c>
      <c r="M107" s="67"/>
      <c r="N107" s="82" t="n">
        <f aca="false">'High pensions'!L107</f>
        <v>1502326.24978807</v>
      </c>
      <c r="O107" s="9"/>
      <c r="P107" s="82" t="n">
        <f aca="false">'High pensions'!X107</f>
        <v>33380871.9702066</v>
      </c>
      <c r="Q107" s="67"/>
      <c r="R107" s="82" t="n">
        <f aca="false">'High SIPA income'!G102</f>
        <v>43239051.8618496</v>
      </c>
      <c r="S107" s="67"/>
      <c r="T107" s="82" t="n">
        <f aca="false">'High SIPA income'!J102</f>
        <v>165328262.395913</v>
      </c>
      <c r="U107" s="9"/>
      <c r="V107" s="82" t="n">
        <f aca="false">'High SIPA income'!F102</f>
        <v>129654.03873729</v>
      </c>
      <c r="W107" s="67"/>
      <c r="X107" s="82" t="n">
        <f aca="false">'High SIPA income'!M102</f>
        <v>325653.565011472</v>
      </c>
      <c r="Y107" s="9"/>
      <c r="Z107" s="9" t="n">
        <f aca="false">R107+V107-N107-L107-F107</f>
        <v>3462926.36496793</v>
      </c>
      <c r="AA107" s="9"/>
      <c r="AB107" s="9" t="n">
        <f aca="false">T107-P107-D107</f>
        <v>-52708049.3560982</v>
      </c>
      <c r="AC107" s="50"/>
      <c r="AD107" s="9"/>
      <c r="AE107" s="9"/>
      <c r="AF107" s="9"/>
      <c r="AG107" s="9" t="n">
        <f aca="false">BF107/100*$AG$57</f>
        <v>8840398237.90591</v>
      </c>
      <c r="AH107" s="40" t="n">
        <f aca="false">(AG107-AG106)/AG106</f>
        <v>0.00473895565483751</v>
      </c>
      <c r="AI107" s="40"/>
      <c r="AJ107" s="40" t="n">
        <f aca="false">AB107/AG107</f>
        <v>-0.00596218042871602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14631100</v>
      </c>
      <c r="AX107" s="7"/>
      <c r="AY107" s="40" t="n">
        <f aca="false">(AW107-AW106)/AW106</f>
        <v>0.00321037467810373</v>
      </c>
      <c r="AZ107" s="12" t="n">
        <f aca="false">workers_and_wage_high!B95</f>
        <v>8706.58767252726</v>
      </c>
      <c r="BA107" s="40" t="n">
        <f aca="false">(AZ107-AZ106)/AZ106</f>
        <v>0.00152368936298525</v>
      </c>
      <c r="BB107" s="39"/>
      <c r="BC107" s="39"/>
      <c r="BD107" s="39"/>
      <c r="BE107" s="39"/>
      <c r="BF107" s="7" t="n">
        <f aca="false">BF106*(1+AY107)*(1+BA107)*(1-BE107)</f>
        <v>144.960786708374</v>
      </c>
      <c r="BG107" s="7"/>
      <c r="BH107" s="7"/>
      <c r="BI107" s="40" t="n">
        <f aca="false">T114/AG114</f>
        <v>0.0164450728858783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183026732.044354</v>
      </c>
      <c r="E108" s="9"/>
      <c r="F108" s="82" t="n">
        <f aca="false">'High pensions'!I108</f>
        <v>33267275.0776719</v>
      </c>
      <c r="G108" s="82" t="n">
        <f aca="false">'High pensions'!K108</f>
        <v>6712001.36123001</v>
      </c>
      <c r="H108" s="82" t="n">
        <f aca="false">'High pensions'!V108</f>
        <v>36927451.1289235</v>
      </c>
      <c r="I108" s="82" t="n">
        <f aca="false">'High pensions'!M108</f>
        <v>207587.670965876</v>
      </c>
      <c r="J108" s="82" t="n">
        <f aca="false">'High pensions'!W108</f>
        <v>1142086.11738939</v>
      </c>
      <c r="K108" s="9"/>
      <c r="L108" s="82" t="n">
        <f aca="false">'High pensions'!N108</f>
        <v>4708742.31931464</v>
      </c>
      <c r="M108" s="67"/>
      <c r="N108" s="82" t="n">
        <f aca="false">'High pensions'!L108</f>
        <v>1488836.99984673</v>
      </c>
      <c r="O108" s="9"/>
      <c r="P108" s="82" t="n">
        <f aca="false">'High pensions'!X108</f>
        <v>32624828.1745672</v>
      </c>
      <c r="Q108" s="67"/>
      <c r="R108" s="82" t="n">
        <f aca="false">'High SIPA income'!G103</f>
        <v>38003317.2812253</v>
      </c>
      <c r="S108" s="67"/>
      <c r="T108" s="82" t="n">
        <f aca="false">'High SIPA income'!J103</f>
        <v>145308977.436879</v>
      </c>
      <c r="U108" s="9"/>
      <c r="V108" s="82" t="n">
        <f aca="false">'High SIPA income'!F103</f>
        <v>128196.095098705</v>
      </c>
      <c r="W108" s="67"/>
      <c r="X108" s="82" t="n">
        <f aca="false">'High SIPA income'!M103</f>
        <v>321991.630928161</v>
      </c>
      <c r="Y108" s="9"/>
      <c r="Z108" s="9" t="n">
        <f aca="false">R108+V108-N108-L108-F108</f>
        <v>-1333341.02050931</v>
      </c>
      <c r="AA108" s="9"/>
      <c r="AB108" s="9" t="n">
        <f aca="false">T108-P108-D108</f>
        <v>-70342582.7820418</v>
      </c>
      <c r="AC108" s="50"/>
      <c r="AD108" s="9"/>
      <c r="AE108" s="9"/>
      <c r="AF108" s="9"/>
      <c r="AG108" s="9" t="n">
        <f aca="false">BF108/100*$AG$57</f>
        <v>8910813550.23915</v>
      </c>
      <c r="AH108" s="40" t="n">
        <f aca="false">(AG108-AG107)/AG107</f>
        <v>0.00796517424195935</v>
      </c>
      <c r="AI108" s="40"/>
      <c r="AJ108" s="40" t="n">
        <f aca="false">AB108/AG108</f>
        <v>-0.00789406964756366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14732817</v>
      </c>
      <c r="AX108" s="7"/>
      <c r="AY108" s="40" t="n">
        <f aca="false">(AW108-AW107)/AW107</f>
        <v>0.00695210886399519</v>
      </c>
      <c r="AZ108" s="12" t="n">
        <f aca="false">workers_and_wage_high!B96</f>
        <v>8715.34711843696</v>
      </c>
      <c r="BA108" s="40" t="n">
        <f aca="false">(AZ108-AZ107)/AZ107</f>
        <v>0.00100607106241335</v>
      </c>
      <c r="BB108" s="39"/>
      <c r="BC108" s="39"/>
      <c r="BD108" s="39"/>
      <c r="BE108" s="39"/>
      <c r="BF108" s="7" t="n">
        <f aca="false">BF107*(1+AY108)*(1+BA108)*(1-BE108)</f>
        <v>146.115424632758</v>
      </c>
      <c r="BG108" s="7"/>
      <c r="BH108" s="7"/>
      <c r="BI108" s="40" t="n">
        <f aca="false">T115/AG115</f>
        <v>0.0189192126092771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184973233.454153</v>
      </c>
      <c r="E109" s="9"/>
      <c r="F109" s="82" t="n">
        <f aca="false">'High pensions'!I109</f>
        <v>33621074.7500781</v>
      </c>
      <c r="G109" s="82" t="n">
        <f aca="false">'High pensions'!K109</f>
        <v>6830705.22223658</v>
      </c>
      <c r="H109" s="82" t="n">
        <f aca="false">'High pensions'!V109</f>
        <v>37580524.7488804</v>
      </c>
      <c r="I109" s="82" t="n">
        <f aca="false">'High pensions'!M109</f>
        <v>211258.92439907</v>
      </c>
      <c r="J109" s="82" t="n">
        <f aca="false">'High pensions'!W109</f>
        <v>1162284.27058394</v>
      </c>
      <c r="K109" s="9"/>
      <c r="L109" s="82" t="n">
        <f aca="false">'High pensions'!N109</f>
        <v>4848220.55379214</v>
      </c>
      <c r="M109" s="67"/>
      <c r="N109" s="82" t="n">
        <f aca="false">'High pensions'!L109</f>
        <v>1505890.79041681</v>
      </c>
      <c r="O109" s="9"/>
      <c r="P109" s="82" t="n">
        <f aca="false">'High pensions'!X109</f>
        <v>33442406.3203574</v>
      </c>
      <c r="Q109" s="67"/>
      <c r="R109" s="82" t="n">
        <f aca="false">'High SIPA income'!G104</f>
        <v>43747363.5100644</v>
      </c>
      <c r="S109" s="67"/>
      <c r="T109" s="82" t="n">
        <f aca="false">'High SIPA income'!J104</f>
        <v>167271836.039097</v>
      </c>
      <c r="U109" s="9"/>
      <c r="V109" s="82" t="n">
        <f aca="false">'High SIPA income'!F104</f>
        <v>128909.877421827</v>
      </c>
      <c r="W109" s="67"/>
      <c r="X109" s="82" t="n">
        <f aca="false">'High SIPA income'!M104</f>
        <v>323784.44633469</v>
      </c>
      <c r="Y109" s="9"/>
      <c r="Z109" s="9" t="n">
        <f aca="false">R109+V109-N109-L109-F109</f>
        <v>3901087.29319916</v>
      </c>
      <c r="AA109" s="9"/>
      <c r="AB109" s="9" t="n">
        <f aca="false">T109-P109-D109</f>
        <v>-51143803.7354136</v>
      </c>
      <c r="AC109" s="50"/>
      <c r="AD109" s="9"/>
      <c r="AE109" s="9"/>
      <c r="AF109" s="9"/>
      <c r="AG109" s="9" t="n">
        <f aca="false">BF109/100*$AG$57</f>
        <v>8909704099.43858</v>
      </c>
      <c r="AH109" s="40" t="n">
        <f aca="false">(AG109-AG108)/AG108</f>
        <v>-0.000124506117686184</v>
      </c>
      <c r="AI109" s="40" t="n">
        <f aca="false">(AG109-AG105)/AG105</f>
        <v>0.0174697685444687</v>
      </c>
      <c r="AJ109" s="40" t="n">
        <f aca="false">AB109/AG109</f>
        <v>-0.00574023594550533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14654287</v>
      </c>
      <c r="AX109" s="7"/>
      <c r="AY109" s="40" t="n">
        <f aca="false">(AW109-AW108)/AW108</f>
        <v>-0.00533027729863203</v>
      </c>
      <c r="AZ109" s="12" t="n">
        <f aca="false">workers_and_wage_high!B97</f>
        <v>8760.96035248401</v>
      </c>
      <c r="BA109" s="40" t="n">
        <f aca="false">(AZ109-AZ108)/AZ108</f>
        <v>0.00523366808311797</v>
      </c>
      <c r="BB109" s="39"/>
      <c r="BC109" s="39"/>
      <c r="BD109" s="39"/>
      <c r="BE109" s="39"/>
      <c r="BF109" s="7" t="n">
        <f aca="false">BF108*(1+AY109)*(1+BA109)*(1-BE109)</f>
        <v>146.097232368503</v>
      </c>
      <c r="BG109" s="7"/>
      <c r="BH109" s="7"/>
      <c r="BI109" s="40" t="n">
        <f aca="false">T116/AG116</f>
        <v>0.0164916824113058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183618147.133189</v>
      </c>
      <c r="E110" s="6"/>
      <c r="F110" s="81" t="n">
        <f aca="false">'High pensions'!I110</f>
        <v>33374771.7707811</v>
      </c>
      <c r="G110" s="81" t="n">
        <f aca="false">'High pensions'!K110</f>
        <v>6925822.76056496</v>
      </c>
      <c r="H110" s="81" t="n">
        <f aca="false">'High pensions'!V110</f>
        <v>38103833.3805523</v>
      </c>
      <c r="I110" s="81" t="n">
        <f aca="false">'High pensions'!M110</f>
        <v>214200.703934999</v>
      </c>
      <c r="J110" s="81" t="n">
        <f aca="false">'High pensions'!W110</f>
        <v>1178469.07362533</v>
      </c>
      <c r="K110" s="6"/>
      <c r="L110" s="81" t="n">
        <f aca="false">'High pensions'!N110</f>
        <v>5705211.09317871</v>
      </c>
      <c r="M110" s="8"/>
      <c r="N110" s="81" t="n">
        <f aca="false">'High pensions'!L110</f>
        <v>1495985.97379098</v>
      </c>
      <c r="O110" s="6"/>
      <c r="P110" s="81" t="n">
        <f aca="false">'High pensions'!X110</f>
        <v>37834840.924514</v>
      </c>
      <c r="Q110" s="8"/>
      <c r="R110" s="81" t="n">
        <f aca="false">'High SIPA income'!G105</f>
        <v>38364014.3092476</v>
      </c>
      <c r="S110" s="8"/>
      <c r="T110" s="81" t="n">
        <f aca="false">'High SIPA income'!J105</f>
        <v>146688133.785747</v>
      </c>
      <c r="U110" s="6"/>
      <c r="V110" s="81" t="n">
        <f aca="false">'High SIPA income'!F105</f>
        <v>129146.910056844</v>
      </c>
      <c r="W110" s="8"/>
      <c r="X110" s="81" t="n">
        <f aca="false">'High SIPA income'!M105</f>
        <v>324379.803975446</v>
      </c>
      <c r="Y110" s="6"/>
      <c r="Z110" s="6" t="n">
        <f aca="false">R110+V110-N110-L110-F110</f>
        <v>-2082807.61844642</v>
      </c>
      <c r="AA110" s="6"/>
      <c r="AB110" s="6" t="n">
        <f aca="false">T110-P110-D110</f>
        <v>-74764854.2719557</v>
      </c>
      <c r="AC110" s="50"/>
      <c r="AD110" s="6"/>
      <c r="AE110" s="6"/>
      <c r="AF110" s="6"/>
      <c r="AG110" s="6" t="n">
        <f aca="false">BF110/100*$AG$57</f>
        <v>8977838249.09593</v>
      </c>
      <c r="AH110" s="61" t="n">
        <f aca="false">(AG110-AG109)/AG109</f>
        <v>0.00764718433933647</v>
      </c>
      <c r="AI110" s="61"/>
      <c r="AJ110" s="61" t="n">
        <f aca="false">AB110/AG110</f>
        <v>-0.00832771232868721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0.00708606944192227</v>
      </c>
      <c r="AV110" s="5"/>
      <c r="AW110" s="5" t="n">
        <f aca="false">workers_and_wage_high!C98</f>
        <v>14718823</v>
      </c>
      <c r="AX110" s="5"/>
      <c r="AY110" s="61" t="n">
        <f aca="false">(AW110-AW109)/AW109</f>
        <v>0.00440389900921143</v>
      </c>
      <c r="AZ110" s="11" t="n">
        <f aca="false">workers_and_wage_high!B98</f>
        <v>8789.25006165086</v>
      </c>
      <c r="BA110" s="61" t="n">
        <f aca="false">(AZ110-AZ109)/AZ109</f>
        <v>0.0032290648546111</v>
      </c>
      <c r="BB110" s="66"/>
      <c r="BC110" s="66"/>
      <c r="BD110" s="66"/>
      <c r="BE110" s="66"/>
      <c r="BF110" s="5" t="n">
        <f aca="false">BF109*(1+AY110)*(1+BA110)*(1-BE110)</f>
        <v>147.214464835892</v>
      </c>
      <c r="BG110" s="5"/>
      <c r="BH110" s="5"/>
      <c r="BI110" s="61" t="n">
        <f aca="false">T117/AG117</f>
        <v>0.0189265838996755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186732588.297299</v>
      </c>
      <c r="E111" s="9"/>
      <c r="F111" s="82" t="n">
        <f aca="false">'High pensions'!I111</f>
        <v>33940858.3186989</v>
      </c>
      <c r="G111" s="82" t="n">
        <f aca="false">'High pensions'!K111</f>
        <v>7230872.24298269</v>
      </c>
      <c r="H111" s="82" t="n">
        <f aca="false">'High pensions'!V111</f>
        <v>39782125.6286665</v>
      </c>
      <c r="I111" s="82" t="n">
        <f aca="false">'High pensions'!M111</f>
        <v>223635.224009773</v>
      </c>
      <c r="J111" s="82" t="n">
        <f aca="false">'High pensions'!W111</f>
        <v>1230375.01944329</v>
      </c>
      <c r="K111" s="9"/>
      <c r="L111" s="82" t="n">
        <f aca="false">'High pensions'!N111</f>
        <v>4835488.44408933</v>
      </c>
      <c r="M111" s="67"/>
      <c r="N111" s="82" t="n">
        <f aca="false">'High pensions'!L111</f>
        <v>1522475.99674049</v>
      </c>
      <c r="O111" s="9"/>
      <c r="P111" s="82" t="n">
        <f aca="false">'High pensions'!X111</f>
        <v>33467586.2543495</v>
      </c>
      <c r="Q111" s="67"/>
      <c r="R111" s="82" t="n">
        <f aca="false">'High SIPA income'!G106</f>
        <v>44252779.3829914</v>
      </c>
      <c r="S111" s="67"/>
      <c r="T111" s="82" t="n">
        <f aca="false">'High SIPA income'!J106</f>
        <v>169204337.434486</v>
      </c>
      <c r="U111" s="9"/>
      <c r="V111" s="82" t="n">
        <f aca="false">'High SIPA income'!F106</f>
        <v>129430.206563391</v>
      </c>
      <c r="W111" s="67"/>
      <c r="X111" s="82" t="n">
        <f aca="false">'High SIPA income'!M106</f>
        <v>325091.363123245</v>
      </c>
      <c r="Y111" s="9"/>
      <c r="Z111" s="9" t="n">
        <f aca="false">R111+V111-N111-L111-F111</f>
        <v>4083386.83002599</v>
      </c>
      <c r="AA111" s="9"/>
      <c r="AB111" s="9" t="n">
        <f aca="false">T111-P111-D111</f>
        <v>-50995837.1171618</v>
      </c>
      <c r="AC111" s="50"/>
      <c r="AD111" s="9"/>
      <c r="AE111" s="9"/>
      <c r="AF111" s="9"/>
      <c r="AG111" s="9" t="n">
        <f aca="false">BF111/100*$AG$57</f>
        <v>9023836010.58788</v>
      </c>
      <c r="AH111" s="40" t="n">
        <f aca="false">(AG111-AG110)/AG110</f>
        <v>0.00512347852742625</v>
      </c>
      <c r="AI111" s="40"/>
      <c r="AJ111" s="40" t="n">
        <f aca="false">AB111/AG111</f>
        <v>-0.00565123712989988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14788655</v>
      </c>
      <c r="AX111" s="7"/>
      <c r="AY111" s="40" t="n">
        <f aca="false">(AW111-AW110)/AW110</f>
        <v>0.00474440109783235</v>
      </c>
      <c r="AZ111" s="12" t="n">
        <f aca="false">workers_and_wage_high!B99</f>
        <v>8792.56613518935</v>
      </c>
      <c r="BA111" s="40" t="n">
        <f aca="false">(AZ111-AZ110)/AZ110</f>
        <v>0.000377287426712367</v>
      </c>
      <c r="BB111" s="39"/>
      <c r="BC111" s="39"/>
      <c r="BD111" s="39"/>
      <c r="BE111" s="39"/>
      <c r="BF111" s="7" t="n">
        <f aca="false">BF110*(1+AY111)*(1+BA111)*(1-BE111)</f>
        <v>147.968714985405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186169203.443597</v>
      </c>
      <c r="E112" s="9"/>
      <c r="F112" s="82" t="n">
        <f aca="false">'High pensions'!I112</f>
        <v>33838456.4526254</v>
      </c>
      <c r="G112" s="82" t="n">
        <f aca="false">'High pensions'!K112</f>
        <v>7140885.05969894</v>
      </c>
      <c r="H112" s="82" t="n">
        <f aca="false">'High pensions'!V112</f>
        <v>39287042.6967507</v>
      </c>
      <c r="I112" s="82" t="n">
        <f aca="false">'High pensions'!M112</f>
        <v>220852.11524842</v>
      </c>
      <c r="J112" s="82" t="n">
        <f aca="false">'High pensions'!W112</f>
        <v>1215063.17618816</v>
      </c>
      <c r="K112" s="9"/>
      <c r="L112" s="82" t="n">
        <f aca="false">'High pensions'!N112</f>
        <v>4748860.3679099</v>
      </c>
      <c r="M112" s="67"/>
      <c r="N112" s="82" t="n">
        <f aca="false">'High pensions'!L112</f>
        <v>1516872.16627898</v>
      </c>
      <c r="O112" s="9"/>
      <c r="P112" s="82" t="n">
        <f aca="false">'High pensions'!X112</f>
        <v>32987242.13344</v>
      </c>
      <c r="Q112" s="67"/>
      <c r="R112" s="82" t="n">
        <f aca="false">'High SIPA income'!G107</f>
        <v>39025660.1926096</v>
      </c>
      <c r="S112" s="67"/>
      <c r="T112" s="82" t="n">
        <f aca="false">'High SIPA income'!J107</f>
        <v>149217994.166755</v>
      </c>
      <c r="U112" s="9"/>
      <c r="V112" s="82" t="n">
        <f aca="false">'High SIPA income'!F107</f>
        <v>127579.557819259</v>
      </c>
      <c r="W112" s="67"/>
      <c r="X112" s="82" t="n">
        <f aca="false">'High SIPA income'!M107</f>
        <v>320443.067034822</v>
      </c>
      <c r="Y112" s="9"/>
      <c r="Z112" s="9" t="n">
        <f aca="false">R112+V112-N112-L112-F112</f>
        <v>-950949.236385409</v>
      </c>
      <c r="AA112" s="9"/>
      <c r="AB112" s="9" t="n">
        <f aca="false">T112-P112-D112</f>
        <v>-69938451.4102817</v>
      </c>
      <c r="AC112" s="50"/>
      <c r="AD112" s="9"/>
      <c r="AE112" s="9"/>
      <c r="AF112" s="9"/>
      <c r="AG112" s="9" t="n">
        <f aca="false">BF112/100*$AG$57</f>
        <v>9103024348.49143</v>
      </c>
      <c r="AH112" s="40" t="n">
        <f aca="false">(AG112-AG111)/AG111</f>
        <v>0.0087754628752827</v>
      </c>
      <c r="AI112" s="40"/>
      <c r="AJ112" s="40" t="n">
        <f aca="false">AB112/AG112</f>
        <v>-0.00768299069988449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14810202</v>
      </c>
      <c r="AX112" s="7"/>
      <c r="AY112" s="40" t="n">
        <f aca="false">(AW112-AW111)/AW111</f>
        <v>0.0014569952439894</v>
      </c>
      <c r="AZ112" s="12" t="n">
        <f aca="false">workers_and_wage_high!B100</f>
        <v>8856.82062735625</v>
      </c>
      <c r="BA112" s="40" t="n">
        <f aca="false">(AZ112-AZ111)/AZ111</f>
        <v>0.00730782017205858</v>
      </c>
      <c r="BB112" s="39"/>
      <c r="BC112" s="39"/>
      <c r="BD112" s="39"/>
      <c r="BE112" s="39"/>
      <c r="BF112" s="7" t="n">
        <f aca="false">BF111*(1+AY112)*(1+BA112)*(1-BE112)</f>
        <v>149.267208950462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188674609.690089</v>
      </c>
      <c r="E113" s="9"/>
      <c r="F113" s="82" t="n">
        <f aca="false">'High pensions'!I113</f>
        <v>34293843.6949827</v>
      </c>
      <c r="G113" s="82" t="n">
        <f aca="false">'High pensions'!K113</f>
        <v>7393200.1724338</v>
      </c>
      <c r="H113" s="82" t="n">
        <f aca="false">'High pensions'!V113</f>
        <v>40675206.0020242</v>
      </c>
      <c r="I113" s="82" t="n">
        <f aca="false">'High pensions'!M113</f>
        <v>228655.675436098</v>
      </c>
      <c r="J113" s="82" t="n">
        <f aca="false">'High pensions'!W113</f>
        <v>1257996.06191828</v>
      </c>
      <c r="K113" s="9"/>
      <c r="L113" s="82" t="n">
        <f aca="false">'High pensions'!N113</f>
        <v>4854277.18237393</v>
      </c>
      <c r="M113" s="67"/>
      <c r="N113" s="82" t="n">
        <f aca="false">'High pensions'!L113</f>
        <v>1537527.36532944</v>
      </c>
      <c r="O113" s="9"/>
      <c r="P113" s="82" t="n">
        <f aca="false">'High pensions'!X113</f>
        <v>33647889.2957309</v>
      </c>
      <c r="Q113" s="67"/>
      <c r="R113" s="82" t="n">
        <f aca="false">'High SIPA income'!G108</f>
        <v>45163341.5590689</v>
      </c>
      <c r="S113" s="67"/>
      <c r="T113" s="82" t="n">
        <f aca="false">'High SIPA income'!J108</f>
        <v>172685950.83469</v>
      </c>
      <c r="U113" s="9"/>
      <c r="V113" s="82" t="n">
        <f aca="false">'High SIPA income'!F108</f>
        <v>128095.475316362</v>
      </c>
      <c r="W113" s="67"/>
      <c r="X113" s="82" t="n">
        <f aca="false">'High SIPA income'!M108</f>
        <v>321738.903044404</v>
      </c>
      <c r="Y113" s="9"/>
      <c r="Z113" s="9" t="n">
        <f aca="false">R113+V113-N113-L113-F113</f>
        <v>4605788.79169913</v>
      </c>
      <c r="AA113" s="9"/>
      <c r="AB113" s="9" t="n">
        <f aca="false">T113-P113-D113</f>
        <v>-49636548.1511291</v>
      </c>
      <c r="AC113" s="50"/>
      <c r="AD113" s="9"/>
      <c r="AE113" s="9"/>
      <c r="AF113" s="9"/>
      <c r="AG113" s="9" t="n">
        <f aca="false">BF113/100*$AG$57</f>
        <v>9164908091.90561</v>
      </c>
      <c r="AH113" s="40" t="n">
        <f aca="false">(AG113-AG112)/AG112</f>
        <v>0.00679815202564368</v>
      </c>
      <c r="AI113" s="40" t="n">
        <f aca="false">(AG113-AG109)/AG109</f>
        <v>0.0286433746417137</v>
      </c>
      <c r="AJ113" s="40" t="n">
        <f aca="false">AB113/AG113</f>
        <v>-0.00541593517942289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14915020</v>
      </c>
      <c r="AX113" s="7"/>
      <c r="AY113" s="40" t="n">
        <f aca="false">(AW113-AW112)/AW112</f>
        <v>0.00707741866046121</v>
      </c>
      <c r="AZ113" s="12" t="n">
        <f aca="false">workers_and_wage_high!B101</f>
        <v>8854.36459523205</v>
      </c>
      <c r="BA113" s="40" t="n">
        <f aca="false">(AZ113-AZ112)/AZ112</f>
        <v>-0.000277304038043969</v>
      </c>
      <c r="BB113" s="39"/>
      <c r="BC113" s="39"/>
      <c r="BD113" s="39"/>
      <c r="BE113" s="39"/>
      <c r="BF113" s="7" t="n">
        <f aca="false">BF112*(1+AY113)*(1+BA113)*(1-BE113)</f>
        <v>150.281950129351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187222696.731871</v>
      </c>
      <c r="E114" s="6"/>
      <c r="F114" s="81" t="n">
        <f aca="false">'High pensions'!I114</f>
        <v>34029941.3282062</v>
      </c>
      <c r="G114" s="81" t="n">
        <f aca="false">'High pensions'!K114</f>
        <v>7424215.92673738</v>
      </c>
      <c r="H114" s="81" t="n">
        <f aca="false">'High pensions'!V114</f>
        <v>40845845.5310756</v>
      </c>
      <c r="I114" s="81" t="n">
        <f aca="false">'High pensions'!M114</f>
        <v>229614.925569196</v>
      </c>
      <c r="J114" s="81" t="n">
        <f aca="false">'High pensions'!W114</f>
        <v>1263273.57312604</v>
      </c>
      <c r="K114" s="6"/>
      <c r="L114" s="81" t="n">
        <f aca="false">'High pensions'!N114</f>
        <v>5783100.24048026</v>
      </c>
      <c r="M114" s="8"/>
      <c r="N114" s="81" t="n">
        <f aca="false">'High pensions'!L114</f>
        <v>1524981.28492972</v>
      </c>
      <c r="O114" s="6"/>
      <c r="P114" s="81" t="n">
        <f aca="false">'High pensions'!X114</f>
        <v>38398531.7270166</v>
      </c>
      <c r="Q114" s="8"/>
      <c r="R114" s="81" t="n">
        <f aca="false">'High SIPA income'!G109</f>
        <v>39482745.3425206</v>
      </c>
      <c r="S114" s="8"/>
      <c r="T114" s="81" t="n">
        <f aca="false">'High SIPA income'!J109</f>
        <v>150965698.853787</v>
      </c>
      <c r="U114" s="6"/>
      <c r="V114" s="81" t="n">
        <f aca="false">'High SIPA income'!F109</f>
        <v>129635.874915355</v>
      </c>
      <c r="W114" s="8"/>
      <c r="X114" s="81" t="n">
        <f aca="false">'High SIPA income'!M109</f>
        <v>325607.942727547</v>
      </c>
      <c r="Y114" s="6"/>
      <c r="Z114" s="6" t="n">
        <f aca="false">R114+V114-N114-L114-F114</f>
        <v>-1725641.63618021</v>
      </c>
      <c r="AA114" s="6"/>
      <c r="AB114" s="6" t="n">
        <f aca="false">T114-P114-D114</f>
        <v>-74655529.6051001</v>
      </c>
      <c r="AC114" s="50"/>
      <c r="AD114" s="6"/>
      <c r="AE114" s="6"/>
      <c r="AF114" s="6"/>
      <c r="AG114" s="6" t="n">
        <f aca="false">BF114/100*$AG$57</f>
        <v>9179995728.89849</v>
      </c>
      <c r="AH114" s="61" t="n">
        <f aca="false">(AG114-AG113)/AG113</f>
        <v>0.00164623985768077</v>
      </c>
      <c r="AI114" s="61"/>
      <c r="AJ114" s="61" t="n">
        <f aca="false">AB114/AG114</f>
        <v>-0.00813241441606401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0.00564535014137838</v>
      </c>
      <c r="AV114" s="5"/>
      <c r="AW114" s="5" t="n">
        <f aca="false">workers_and_wage_high!C102</f>
        <v>14879036</v>
      </c>
      <c r="AX114" s="5"/>
      <c r="AY114" s="61" t="n">
        <f aca="false">(AW114-AW113)/AW113</f>
        <v>-0.00241260152517395</v>
      </c>
      <c r="AZ114" s="11" t="n">
        <f aca="false">workers_and_wage_high!B102</f>
        <v>8890.38997154791</v>
      </c>
      <c r="BA114" s="61" t="n">
        <f aca="false">(AZ114-AZ113)/AZ113</f>
        <v>0.00406865743198033</v>
      </c>
      <c r="BB114" s="66"/>
      <c r="BC114" s="66"/>
      <c r="BD114" s="66"/>
      <c r="BE114" s="66"/>
      <c r="BF114" s="5" t="n">
        <f aca="false">BF113*(1+AY114)*(1+BA114)*(1-BE114)</f>
        <v>150.529350265544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189487497.427676</v>
      </c>
      <c r="E115" s="9"/>
      <c r="F115" s="82" t="n">
        <f aca="false">'High pensions'!I115</f>
        <v>34441595.6636243</v>
      </c>
      <c r="G115" s="82" t="n">
        <f aca="false">'High pensions'!K115</f>
        <v>7552690.76583687</v>
      </c>
      <c r="H115" s="82" t="n">
        <f aca="false">'High pensions'!V115</f>
        <v>41552676.1895952</v>
      </c>
      <c r="I115" s="82" t="n">
        <f aca="false">'High pensions'!M115</f>
        <v>233588.374201139</v>
      </c>
      <c r="J115" s="82" t="n">
        <f aca="false">'High pensions'!W115</f>
        <v>1285134.31514211</v>
      </c>
      <c r="K115" s="9"/>
      <c r="L115" s="82" t="n">
        <f aca="false">'High pensions'!N115</f>
        <v>4767857.18333975</v>
      </c>
      <c r="M115" s="67"/>
      <c r="N115" s="82" t="n">
        <f aca="false">'High pensions'!L115</f>
        <v>1541908.45092365</v>
      </c>
      <c r="O115" s="9"/>
      <c r="P115" s="82" t="n">
        <f aca="false">'High pensions'!X115</f>
        <v>33223558.9502293</v>
      </c>
      <c r="Q115" s="67"/>
      <c r="R115" s="82" t="n">
        <f aca="false">'High SIPA income'!G110</f>
        <v>45679904.0273126</v>
      </c>
      <c r="S115" s="67"/>
      <c r="T115" s="82" t="n">
        <f aca="false">'High SIPA income'!J110</f>
        <v>174661072.203368</v>
      </c>
      <c r="U115" s="9"/>
      <c r="V115" s="82" t="n">
        <f aca="false">'High SIPA income'!F110</f>
        <v>126772.060530854</v>
      </c>
      <c r="W115" s="67"/>
      <c r="X115" s="82" t="n">
        <f aca="false">'High SIPA income'!M110</f>
        <v>318414.866654278</v>
      </c>
      <c r="Y115" s="9"/>
      <c r="Z115" s="9" t="n">
        <f aca="false">R115+V115-N115-L115-F115</f>
        <v>5055314.78995577</v>
      </c>
      <c r="AA115" s="9"/>
      <c r="AB115" s="9" t="n">
        <f aca="false">T115-P115-D115</f>
        <v>-48049984.1745376</v>
      </c>
      <c r="AC115" s="50"/>
      <c r="AD115" s="9"/>
      <c r="AE115" s="9"/>
      <c r="AF115" s="9"/>
      <c r="AG115" s="9" t="n">
        <f aca="false">BF115/100*$AG$57</f>
        <v>9231941931.75473</v>
      </c>
      <c r="AH115" s="40" t="n">
        <f aca="false">(AG115-AG114)/AG114</f>
        <v>0.00565863039486123</v>
      </c>
      <c r="AI115" s="40"/>
      <c r="AJ115" s="40" t="n">
        <f aca="false">AB115/AG115</f>
        <v>-0.00520475372676057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14910430</v>
      </c>
      <c r="AX115" s="7"/>
      <c r="AY115" s="40" t="n">
        <f aca="false">(AW115-AW114)/AW114</f>
        <v>0.00210994852085847</v>
      </c>
      <c r="AZ115" s="12" t="n">
        <f aca="false">workers_and_wage_high!B103</f>
        <v>8921.87271033462</v>
      </c>
      <c r="BA115" s="40" t="n">
        <f aca="false">(AZ115-AZ114)/AZ114</f>
        <v>0.00354121010298405</v>
      </c>
      <c r="BB115" s="39"/>
      <c r="BC115" s="39"/>
      <c r="BD115" s="39"/>
      <c r="BE115" s="39"/>
      <c r="BF115" s="7" t="n">
        <f aca="false">BF114*(1+AY115)*(1+BA115)*(1-BE115)</f>
        <v>151.381140222276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189025128.267695</v>
      </c>
      <c r="E116" s="9"/>
      <c r="F116" s="82" t="n">
        <f aca="false">'High pensions'!I116</f>
        <v>34357554.5956299</v>
      </c>
      <c r="G116" s="82" t="n">
        <f aca="false">'High pensions'!K116</f>
        <v>7544692.00110443</v>
      </c>
      <c r="H116" s="82" t="n">
        <f aca="false">'High pensions'!V116</f>
        <v>41508669.3460544</v>
      </c>
      <c r="I116" s="82" t="n">
        <f aca="false">'High pensions'!M116</f>
        <v>233340.989724879</v>
      </c>
      <c r="J116" s="82" t="n">
        <f aca="false">'High pensions'!W116</f>
        <v>1283773.27874395</v>
      </c>
      <c r="K116" s="9"/>
      <c r="L116" s="82" t="n">
        <f aca="false">'High pensions'!N116</f>
        <v>4609568.85642313</v>
      </c>
      <c r="M116" s="67"/>
      <c r="N116" s="82" t="n">
        <f aca="false">'High pensions'!L116</f>
        <v>1537308.92165937</v>
      </c>
      <c r="O116" s="9"/>
      <c r="P116" s="82" t="n">
        <f aca="false">'High pensions'!X116</f>
        <v>32376894.8164563</v>
      </c>
      <c r="Q116" s="67"/>
      <c r="R116" s="82" t="n">
        <f aca="false">'High SIPA income'!G111</f>
        <v>40254602.49738</v>
      </c>
      <c r="S116" s="67"/>
      <c r="T116" s="82" t="n">
        <f aca="false">'High SIPA income'!J111</f>
        <v>153916961.583564</v>
      </c>
      <c r="U116" s="9"/>
      <c r="V116" s="82" t="n">
        <f aca="false">'High SIPA income'!F111</f>
        <v>128793.084934519</v>
      </c>
      <c r="W116" s="67"/>
      <c r="X116" s="82" t="n">
        <f aca="false">'High SIPA income'!M111</f>
        <v>323491.097278781</v>
      </c>
      <c r="Y116" s="9"/>
      <c r="Z116" s="9" t="n">
        <f aca="false">R116+V116-N116-L116-F116</f>
        <v>-121036.791397929</v>
      </c>
      <c r="AA116" s="9"/>
      <c r="AB116" s="9" t="n">
        <f aca="false">T116-P116-D116</f>
        <v>-67485061.5005875</v>
      </c>
      <c r="AC116" s="50"/>
      <c r="AD116" s="9"/>
      <c r="AE116" s="9"/>
      <c r="AF116" s="9"/>
      <c r="AG116" s="9" t="n">
        <f aca="false">BF116/100*$AG$57</f>
        <v>9333005435.39733</v>
      </c>
      <c r="AH116" s="40" t="n">
        <f aca="false">(AG116-AG115)/AG115</f>
        <v>0.0109471554727806</v>
      </c>
      <c r="AI116" s="40"/>
      <c r="AJ116" s="40" t="n">
        <f aca="false">AB116/AG116</f>
        <v>-0.00723079633540517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14985486</v>
      </c>
      <c r="AX116" s="7"/>
      <c r="AY116" s="40" t="n">
        <f aca="false">(AW116-AW115)/AW115</f>
        <v>0.00503379178199422</v>
      </c>
      <c r="AZ116" s="12" t="n">
        <f aca="false">workers_and_wage_high!B104</f>
        <v>8974.36674443627</v>
      </c>
      <c r="BA116" s="40" t="n">
        <f aca="false">(AZ116-AZ115)/AZ115</f>
        <v>0.00588374613783026</v>
      </c>
      <c r="BB116" s="39"/>
      <c r="BC116" s="39"/>
      <c r="BD116" s="39"/>
      <c r="BE116" s="39"/>
      <c r="BF116" s="7" t="n">
        <f aca="false">BF115*(1+AY116)*(1+BA116)*(1-BE116)</f>
        <v>153.038333099936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191702793.565223</v>
      </c>
      <c r="E117" s="9"/>
      <c r="F117" s="82" t="n">
        <f aca="false">'High pensions'!I117</f>
        <v>34844251.9595823</v>
      </c>
      <c r="G117" s="82" t="n">
        <f aca="false">'High pensions'!K117</f>
        <v>7768952.26546008</v>
      </c>
      <c r="H117" s="82" t="n">
        <f aca="false">'High pensions'!V117</f>
        <v>42742483.153064</v>
      </c>
      <c r="I117" s="82" t="n">
        <f aca="false">'High pensions'!M117</f>
        <v>240276.874189487</v>
      </c>
      <c r="J117" s="82" t="n">
        <f aca="false">'High pensions'!W117</f>
        <v>1321932.46865146</v>
      </c>
      <c r="K117" s="9"/>
      <c r="L117" s="82" t="n">
        <f aca="false">'High pensions'!N117</f>
        <v>4790600.23725203</v>
      </c>
      <c r="M117" s="67"/>
      <c r="N117" s="82" t="n">
        <f aca="false">'High pensions'!L117</f>
        <v>1559993.05915588</v>
      </c>
      <c r="O117" s="9"/>
      <c r="P117" s="82" t="n">
        <f aca="false">'High pensions'!X117</f>
        <v>33441068.9437677</v>
      </c>
      <c r="Q117" s="67"/>
      <c r="R117" s="82" t="n">
        <f aca="false">'High SIPA income'!G112</f>
        <v>46397969.9387714</v>
      </c>
      <c r="S117" s="67"/>
      <c r="T117" s="82" t="n">
        <f aca="false">'High SIPA income'!J112</f>
        <v>177406659.451824</v>
      </c>
      <c r="U117" s="9"/>
      <c r="V117" s="82" t="n">
        <f aca="false">'High SIPA income'!F112</f>
        <v>127157.90376437</v>
      </c>
      <c r="W117" s="67"/>
      <c r="X117" s="82" t="n">
        <f aca="false">'High SIPA income'!M112</f>
        <v>319383.99361518</v>
      </c>
      <c r="Y117" s="9"/>
      <c r="Z117" s="9" t="n">
        <f aca="false">R117+V117-N117-L117-F117</f>
        <v>5330282.58654553</v>
      </c>
      <c r="AA117" s="9"/>
      <c r="AB117" s="9" t="n">
        <f aca="false">T117-P117-D117</f>
        <v>-47737203.0571671</v>
      </c>
      <c r="AC117" s="50"/>
      <c r="AD117" s="9"/>
      <c r="AE117" s="9"/>
      <c r="AF117" s="9"/>
      <c r="AG117" s="9" t="n">
        <f aca="false">BF117/100*$AG$57</f>
        <v>9373411514.3127</v>
      </c>
      <c r="AH117" s="40" t="n">
        <f aca="false">(AG117-AG116)/AG116</f>
        <v>0.00432937484019097</v>
      </c>
      <c r="AI117" s="40" t="n">
        <f aca="false">(AG117-AG113)/AG113</f>
        <v>0.0227501923986823</v>
      </c>
      <c r="AJ117" s="40" t="n">
        <f aca="false">AB117/AG117</f>
        <v>-0.00509283124764926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14990464</v>
      </c>
      <c r="AX117" s="7"/>
      <c r="AY117" s="40" t="n">
        <f aca="false">(AW117-AW116)/AW116</f>
        <v>0.000332188091864355</v>
      </c>
      <c r="AZ117" s="12" t="n">
        <f aca="false">workers_and_wage_high!B105</f>
        <v>9010.22705189464</v>
      </c>
      <c r="BA117" s="40" t="n">
        <f aca="false">(AZ117-AZ116)/AZ116</f>
        <v>0.00399585937142664</v>
      </c>
      <c r="BB117" s="39"/>
      <c r="BC117" s="39"/>
      <c r="BD117" s="39"/>
      <c r="BE117" s="39"/>
      <c r="BF117" s="7" t="n">
        <f aca="false">BF116*(1+AY117)*(1+BA117)*(1-BE117)</f>
        <v>153.700893408843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140.460223802917</v>
      </c>
    </row>
    <row r="119" customFormat="false" ht="12.8" hidden="false" customHeight="false" outlineLevel="0" collapsed="false">
      <c r="AI119" s="32" t="n">
        <f aca="false">AVERAGE(AI29:AI117)</f>
        <v>0.0288007862721188</v>
      </c>
      <c r="BF119" s="0" t="s">
        <v>118</v>
      </c>
    </row>
    <row r="120" customFormat="false" ht="12.8" hidden="false" customHeight="false" outlineLevel="0" collapsed="false">
      <c r="AI120" s="32" t="n">
        <f aca="false">'Central scenario'!AI119</f>
        <v>0.0210154531472956</v>
      </c>
      <c r="AJ120" s="32" t="n">
        <f aca="false">AI119-AI120</f>
        <v>0.00778533312482323</v>
      </c>
    </row>
    <row r="121" customFormat="false" ht="12.8" hidden="false" customHeight="false" outlineLevel="0" collapsed="false">
      <c r="AI121" s="32" t="n">
        <f aca="false">'Low scenario'!AI119</f>
        <v>0.0132089324820261</v>
      </c>
      <c r="AJ121" s="32" t="n">
        <f aca="false">AI120-AI121</f>
        <v>0.00780652066526945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4" colorId="64" zoomScale="75" zoomScaleNormal="75" zoomScalePageLayoutView="100" workbookViewId="0">
      <selection pane="topLeft" activeCell="H25" activeCellId="0" sqref="H25"/>
    </sheetView>
  </sheetViews>
  <sheetFormatPr defaultColWidth="9.21875" defaultRowHeight="12.8" zeroHeight="false" outlineLevelRow="0" outlineLevelCol="0"/>
  <sheetData>
    <row r="1" customFormat="false" ht="12.8" hidden="false" customHeight="false" outlineLevel="0" collapsed="false">
      <c r="B1" s="0" t="s">
        <v>119</v>
      </c>
      <c r="E1" s="0" t="s">
        <v>120</v>
      </c>
      <c r="G1" s="0" t="s">
        <v>121</v>
      </c>
    </row>
    <row r="3" customFormat="false" ht="58.75" hidden="false" customHeight="true" outlineLevel="0" collapsed="false">
      <c r="B3" s="46" t="s">
        <v>122</v>
      </c>
      <c r="C3" s="46" t="s">
        <v>123</v>
      </c>
      <c r="D3" s="46" t="s">
        <v>124</v>
      </c>
      <c r="E3" s="46" t="s">
        <v>125</v>
      </c>
      <c r="F3" s="46" t="s">
        <v>126</v>
      </c>
      <c r="G3" s="46" t="s">
        <v>127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-0.0328930718673194</v>
      </c>
      <c r="C6" s="52" t="n">
        <f aca="false">'Central scenario'!BO4</f>
        <v>-0.0328930718673194</v>
      </c>
      <c r="D6" s="32" t="n">
        <f aca="false">'Low scenario'!AL4</f>
        <v>-0.0328930718673194</v>
      </c>
      <c r="E6" s="32" t="n">
        <f aca="false">'Low scenario'!BO4</f>
        <v>-0.0328930718673194</v>
      </c>
      <c r="F6" s="32" t="n">
        <f aca="false">'High scenario'!AL4</f>
        <v>-0.0328930718673194</v>
      </c>
      <c r="G6" s="32" t="n">
        <f aca="false">'High scenario'!BO4</f>
        <v>-0.0328930718673194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-0.0327968849329026</v>
      </c>
      <c r="C7" s="52" t="n">
        <f aca="false">'Central scenario'!BO5</f>
        <v>-0.0328368529053518</v>
      </c>
      <c r="D7" s="32" t="n">
        <f aca="false">'Low scenario'!AL5</f>
        <v>-0.0327968849329026</v>
      </c>
      <c r="E7" s="32" t="n">
        <f aca="false">'Low scenario'!BO5</f>
        <v>-0.0328368529053518</v>
      </c>
      <c r="F7" s="32" t="n">
        <f aca="false">'High scenario'!AL5</f>
        <v>-0.0327968849329026</v>
      </c>
      <c r="G7" s="32" t="n">
        <f aca="false">'High scenario'!BO5</f>
        <v>-0.0328368529053519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-0.0365372181621095</v>
      </c>
      <c r="C8" s="52" t="n">
        <f aca="false">'Central scenario'!BO6</f>
        <v>-0.0370800402140634</v>
      </c>
      <c r="D8" s="32" t="n">
        <f aca="false">'Low scenario'!AL6</f>
        <v>-0.0365372181621095</v>
      </c>
      <c r="E8" s="32" t="n">
        <f aca="false">'Low scenario'!BO6</f>
        <v>-0.0370800402140634</v>
      </c>
      <c r="F8" s="32" t="n">
        <f aca="false">'High scenario'!AL6</f>
        <v>-0.0365372181621095</v>
      </c>
      <c r="G8" s="32" t="n">
        <f aca="false">'High scenario'!BO6</f>
        <v>-0.0370800402140634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-0.0368373483724276</v>
      </c>
      <c r="C9" s="52" t="n">
        <f aca="false">'Central scenario'!BO7</f>
        <v>-0.0377885224575694</v>
      </c>
      <c r="D9" s="32" t="n">
        <f aca="false">'Low scenario'!AL7</f>
        <v>-0.0368373483724276</v>
      </c>
      <c r="E9" s="32" t="n">
        <f aca="false">'Low scenario'!BO7</f>
        <v>-0.0377885224575694</v>
      </c>
      <c r="F9" s="32" t="n">
        <f aca="false">'High scenario'!AL7</f>
        <v>-0.0368373483724276</v>
      </c>
      <c r="G9" s="32" t="n">
        <f aca="false">'High scenario'!BO7</f>
        <v>-0.0377885224575694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-0.0378595109211102</v>
      </c>
      <c r="C10" s="52" t="n">
        <f aca="false">'Central scenario'!BO8</f>
        <v>-0.0387246759545038</v>
      </c>
      <c r="D10" s="32" t="n">
        <f aca="false">'Low scenario'!AL8</f>
        <v>-0.0379046896237167</v>
      </c>
      <c r="E10" s="32" t="n">
        <f aca="false">'Low scenario'!BO8</f>
        <v>-0.0387698546571102</v>
      </c>
      <c r="F10" s="32" t="n">
        <f aca="false">'High scenario'!AL8</f>
        <v>-0.0378593662635754</v>
      </c>
      <c r="G10" s="32" t="n">
        <f aca="false">'High scenario'!BO8</f>
        <v>-0.0387245312969689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-0.0469132720679379</v>
      </c>
      <c r="C11" s="52" t="n">
        <f aca="false">'Central scenario'!BO9</f>
        <v>-0.0482738781848966</v>
      </c>
      <c r="D11" s="32" t="n">
        <f aca="false">'Low scenario'!AL9</f>
        <v>-0.0471188618587553</v>
      </c>
      <c r="E11" s="32" t="n">
        <f aca="false">'Low scenario'!BO9</f>
        <v>-0.0484792276773491</v>
      </c>
      <c r="F11" s="32" t="n">
        <f aca="false">'High scenario'!AL9</f>
        <v>-0.0465727191245399</v>
      </c>
      <c r="G11" s="32" t="n">
        <f aca="false">'High scenario'!BO9</f>
        <v>-0.0479270287515472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-0.0379438982116727</v>
      </c>
      <c r="C12" s="52" t="n">
        <f aca="false">'Central scenario'!BO10</f>
        <v>-0.0395829171407927</v>
      </c>
      <c r="D12" s="32" t="n">
        <f aca="false">'Low scenario'!AL10</f>
        <v>-0.0382758203872642</v>
      </c>
      <c r="E12" s="32" t="n">
        <f aca="false">'Low scenario'!BO10</f>
        <v>-0.0399131651891282</v>
      </c>
      <c r="F12" s="32" t="n">
        <f aca="false">'High scenario'!AL10</f>
        <v>-0.0397273239480288</v>
      </c>
      <c r="G12" s="32" t="n">
        <f aca="false">'High scenario'!BO10</f>
        <v>-0.0414152549865416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-0.0429565544171411</v>
      </c>
      <c r="C13" s="52" t="n">
        <f aca="false">'Central scenario'!BO11</f>
        <v>-0.0450336829695326</v>
      </c>
      <c r="D13" s="32" t="n">
        <f aca="false">'Low scenario'!AL11</f>
        <v>-0.0420010858859363</v>
      </c>
      <c r="E13" s="32" t="n">
        <f aca="false">'Low scenario'!BO11</f>
        <v>-0.044067128227869</v>
      </c>
      <c r="F13" s="32" t="n">
        <f aca="false">'High scenario'!AL11</f>
        <v>-0.0432337828937524</v>
      </c>
      <c r="G13" s="32" t="n">
        <f aca="false">'High scenario'!BO11</f>
        <v>-0.0454060413093372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-0.0459314403356703</v>
      </c>
      <c r="C14" s="52" t="n">
        <f aca="false">'Central scenario'!BO12</f>
        <v>-0.0484385356749414</v>
      </c>
      <c r="D14" s="32" t="n">
        <f aca="false">'Low scenario'!AL12</f>
        <v>-0.0449155809122933</v>
      </c>
      <c r="E14" s="32" t="n">
        <f aca="false">'Low scenario'!BO12</f>
        <v>-0.0473852296636442</v>
      </c>
      <c r="F14" s="32" t="n">
        <f aca="false">'High scenario'!AL12</f>
        <v>-0.0466989298371951</v>
      </c>
      <c r="G14" s="32" t="n">
        <f aca="false">'High scenario'!BO12</f>
        <v>-0.0493168668475721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-0.047384264136589</v>
      </c>
      <c r="C15" s="59" t="n">
        <f aca="false">'Central scenario'!BO13</f>
        <v>-0.0503900715893585</v>
      </c>
      <c r="D15" s="32" t="n">
        <f aca="false">'Low scenario'!AL13</f>
        <v>-0.0464679231405223</v>
      </c>
      <c r="E15" s="32" t="n">
        <f aca="false">'Low scenario'!BO13</f>
        <v>-0.0494367261777349</v>
      </c>
      <c r="F15" s="32" t="n">
        <f aca="false">'High scenario'!AL13</f>
        <v>-0.0487535503249813</v>
      </c>
      <c r="G15" s="32" t="n">
        <f aca="false">'High scenario'!BO13</f>
        <v>-0.0518078110553908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-0.047409645289281</v>
      </c>
      <c r="C16" s="63" t="n">
        <f aca="false">'Central scenario'!BO14</f>
        <v>-0.0515168548356728</v>
      </c>
      <c r="D16" s="32" t="n">
        <f aca="false">'Low scenario'!AL14</f>
        <v>-0.0482390243426854</v>
      </c>
      <c r="E16" s="32" t="n">
        <f aca="false">'Low scenario'!BO14</f>
        <v>-0.0522242182680856</v>
      </c>
      <c r="F16" s="32" t="n">
        <f aca="false">'High scenario'!AL14</f>
        <v>-0.0485504116716353</v>
      </c>
      <c r="G16" s="32" t="n">
        <f aca="false">'High scenario'!BO14</f>
        <v>-0.0526645126357165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-0.0485530259660859</v>
      </c>
      <c r="C17" s="69" t="n">
        <f aca="false">'Central scenario'!BO15</f>
        <v>-0.0541230128409801</v>
      </c>
      <c r="D17" s="32" t="n">
        <f aca="false">'Low scenario'!AL15</f>
        <v>-0.0505433915791616</v>
      </c>
      <c r="E17" s="32" t="n">
        <f aca="false">'Low scenario'!BO15</f>
        <v>-0.0560396945535561</v>
      </c>
      <c r="F17" s="32" t="n">
        <f aca="false">'High scenario'!AL15</f>
        <v>-0.0509894424297689</v>
      </c>
      <c r="G17" s="32" t="n">
        <f aca="false">'High scenario'!BO15</f>
        <v>-0.0567151481777698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-0.0499192750536377</v>
      </c>
      <c r="C18" s="69" t="n">
        <f aca="false">'Central scenario'!BO16</f>
        <v>-0.0566075512631907</v>
      </c>
      <c r="D18" s="32" t="n">
        <f aca="false">'Low scenario'!AL16</f>
        <v>-0.0525652741294157</v>
      </c>
      <c r="E18" s="32" t="n">
        <f aca="false">'Low scenario'!BO16</f>
        <v>-0.0591638820521645</v>
      </c>
      <c r="F18" s="32" t="n">
        <f aca="false">'High scenario'!AL16</f>
        <v>-0.0528621563319414</v>
      </c>
      <c r="G18" s="32" t="n">
        <f aca="false">'High scenario'!BO16</f>
        <v>-0.0597988301490945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-0.0501658780254174</v>
      </c>
      <c r="C19" s="69" t="n">
        <f aca="false">'Central scenario'!BO17</f>
        <v>-0.0580231844439774</v>
      </c>
      <c r="D19" s="32" t="n">
        <f aca="false">'Low scenario'!AL17</f>
        <v>-0.0535262549644825</v>
      </c>
      <c r="E19" s="32" t="n">
        <f aca="false">'Low scenario'!BO17</f>
        <v>-0.0616065303686284</v>
      </c>
      <c r="F19" s="32" t="n">
        <f aca="false">'High scenario'!AL17</f>
        <v>-0.0517937247685841</v>
      </c>
      <c r="G19" s="32" t="n">
        <f aca="false">'High scenario'!BO17</f>
        <v>-0.0598750315448267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-0.0492767069715751</v>
      </c>
      <c r="C20" s="63" t="n">
        <f aca="false">'Central scenario'!BO18</f>
        <v>-0.0582999758273408</v>
      </c>
      <c r="D20" s="32" t="n">
        <f aca="false">'Low scenario'!AL18</f>
        <v>-0.0529777951019891</v>
      </c>
      <c r="E20" s="32" t="n">
        <f aca="false">'Low scenario'!BO18</f>
        <v>-0.0624093607976857</v>
      </c>
      <c r="F20" s="32" t="n">
        <f aca="false">'High scenario'!AL18</f>
        <v>-0.0502117022496441</v>
      </c>
      <c r="G20" s="32" t="n">
        <f aca="false">'High scenario'!BO18</f>
        <v>-0.0593670447629134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-0.0477640626731156</v>
      </c>
      <c r="C21" s="69" t="n">
        <f aca="false">'Central scenario'!BO19</f>
        <v>-0.0574549097869641</v>
      </c>
      <c r="D21" s="32" t="n">
        <f aca="false">'Low scenario'!AL19</f>
        <v>-0.0513266497916457</v>
      </c>
      <c r="E21" s="32" t="n">
        <f aca="false">'Low scenario'!BO19</f>
        <v>-0.061598924218118</v>
      </c>
      <c r="F21" s="32" t="n">
        <f aca="false">'High scenario'!AL19</f>
        <v>-0.0473841835368098</v>
      </c>
      <c r="G21" s="32" t="n">
        <f aca="false">'High scenario'!BO19</f>
        <v>-0.0573857699044337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-0.0466190691008133</v>
      </c>
      <c r="C22" s="69" t="n">
        <f aca="false">'Central scenario'!BO20</f>
        <v>-0.0568914975758536</v>
      </c>
      <c r="D22" s="32" t="n">
        <f aca="false">'Low scenario'!AL20</f>
        <v>-0.0506975004623759</v>
      </c>
      <c r="E22" s="32" t="n">
        <f aca="false">'Low scenario'!BO20</f>
        <v>-0.061789850421603</v>
      </c>
      <c r="F22" s="32" t="n">
        <f aca="false">'High scenario'!AL20</f>
        <v>-0.0449254047261761</v>
      </c>
      <c r="G22" s="32" t="n">
        <f aca="false">'High scenario'!BO20</f>
        <v>-0.0558986762596765</v>
      </c>
      <c r="H22" s="32" t="n">
        <f aca="false">B31-D31</f>
        <v>0.00766708958614836</v>
      </c>
      <c r="I22" s="32" t="n">
        <f aca="false">C31-E31</f>
        <v>0.00884357978043299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-0.0443464874463922</v>
      </c>
      <c r="C23" s="69" t="n">
        <f aca="false">'Central scenario'!BO21</f>
        <v>-0.0556784379172221</v>
      </c>
      <c r="D23" s="32" t="n">
        <f aca="false">'Low scenario'!AL21</f>
        <v>-0.0500883252300488</v>
      </c>
      <c r="E23" s="32" t="n">
        <f aca="false">'Low scenario'!BO21</f>
        <v>-0.0620315407943893</v>
      </c>
      <c r="F23" s="32" t="n">
        <f aca="false">'High scenario'!AL21</f>
        <v>-0.042713595190982</v>
      </c>
      <c r="G23" s="32" t="n">
        <f aca="false">'High scenario'!BO21</f>
        <v>-0.0547922562948122</v>
      </c>
      <c r="H23" s="32" t="n">
        <f aca="false">B31-F31</f>
        <v>-0.00665489916101536</v>
      </c>
      <c r="I23" s="32" t="n">
        <f aca="false">C31-G31</f>
        <v>-0.00653074372712934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-0.0428668182936063</v>
      </c>
      <c r="C24" s="63" t="n">
        <f aca="false">'Central scenario'!BO22</f>
        <v>-0.0553049541289468</v>
      </c>
      <c r="D24" s="32" t="n">
        <f aca="false">'Low scenario'!AL22</f>
        <v>-0.0485094024213755</v>
      </c>
      <c r="E24" s="32" t="n">
        <f aca="false">'Low scenario'!BO22</f>
        <v>-0.0612758599117388</v>
      </c>
      <c r="F24" s="32" t="n">
        <f aca="false">'High scenario'!AL22</f>
        <v>-0.040094121533875</v>
      </c>
      <c r="G24" s="32" t="n">
        <f aca="false">'High scenario'!BO22</f>
        <v>-0.0533315178891481</v>
      </c>
      <c r="H24" s="32" t="n">
        <f aca="false">H22-I22</f>
        <v>-0.00117649019428463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-0.0413368196204343</v>
      </c>
      <c r="C25" s="69" t="n">
        <f aca="false">'Central scenario'!BO23</f>
        <v>-0.0545790148928972</v>
      </c>
      <c r="D25" s="32" t="n">
        <f aca="false">'Low scenario'!AL23</f>
        <v>-0.0481933273097747</v>
      </c>
      <c r="E25" s="32" t="n">
        <f aca="false">'Low scenario'!BO23</f>
        <v>-0.0619635038208258</v>
      </c>
      <c r="F25" s="32" t="n">
        <f aca="false">'High scenario'!AL23</f>
        <v>-0.0371065781884123</v>
      </c>
      <c r="G25" s="32" t="n">
        <f aca="false">'High scenario'!BO23</f>
        <v>-0.0514044906573884</v>
      </c>
      <c r="H25" s="32" t="n">
        <f aca="false">H23-I23</f>
        <v>-0.000124155433886022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-0.0390908143170737</v>
      </c>
      <c r="C26" s="69" t="n">
        <f aca="false">'Central scenario'!BO24</f>
        <v>-0.0531523984677633</v>
      </c>
      <c r="D26" s="32" t="n">
        <f aca="false">'Low scenario'!AL24</f>
        <v>-0.0465682897831848</v>
      </c>
      <c r="E26" s="32" t="n">
        <f aca="false">'Low scenario'!BO24</f>
        <v>-0.0615393156992886</v>
      </c>
      <c r="F26" s="32" t="n">
        <f aca="false">'High scenario'!AL24</f>
        <v>-0.0344514046843649</v>
      </c>
      <c r="G26" s="32" t="n">
        <f aca="false">'High scenario'!BO24</f>
        <v>-0.0496338345455409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-0.0363851638990003</v>
      </c>
      <c r="C27" s="69" t="n">
        <f aca="false">'Central scenario'!BO25</f>
        <v>-0.0514338057127582</v>
      </c>
      <c r="D27" s="32" t="n">
        <f aca="false">'Low scenario'!AL25</f>
        <v>-0.0444328932729726</v>
      </c>
      <c r="E27" s="32" t="n">
        <f aca="false">'Low scenario'!BO25</f>
        <v>-0.0602371419374768</v>
      </c>
      <c r="F27" s="32" t="n">
        <f aca="false">'High scenario'!AL25</f>
        <v>-0.0321757965759497</v>
      </c>
      <c r="G27" s="32" t="n">
        <f aca="false">'High scenario'!BO25</f>
        <v>-0.0479007248243768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-0.035073050131718</v>
      </c>
      <c r="C28" s="63" t="n">
        <f aca="false">'Central scenario'!BO26</f>
        <v>-0.0509594657230547</v>
      </c>
      <c r="D28" s="32" t="n">
        <f aca="false">'Low scenario'!AL26</f>
        <v>-0.0434174295633246</v>
      </c>
      <c r="E28" s="32" t="n">
        <f aca="false">'Low scenario'!BO26</f>
        <v>-0.0604143413681655</v>
      </c>
      <c r="F28" s="32" t="n">
        <f aca="false">'High scenario'!AL26</f>
        <v>-0.0304634745881405</v>
      </c>
      <c r="G28" s="32" t="n">
        <f aca="false">'High scenario'!BO26</f>
        <v>-0.046834382386691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-0.0338098699240826</v>
      </c>
      <c r="C29" s="69" t="n">
        <f aca="false">'Central scenario'!BO27</f>
        <v>-0.0502493625847543</v>
      </c>
      <c r="D29" s="32" t="n">
        <f aca="false">'Low scenario'!AL27</f>
        <v>-0.042706626155244</v>
      </c>
      <c r="E29" s="32" t="n">
        <f aca="false">'Low scenario'!BO27</f>
        <v>-0.0604831267613992</v>
      </c>
      <c r="F29" s="32" t="n">
        <f aca="false">'High scenario'!AL27</f>
        <v>-0.0284172830976143</v>
      </c>
      <c r="G29" s="32" t="n">
        <f aca="false">'High scenario'!BO27</f>
        <v>-0.0454659403078676</v>
      </c>
      <c r="I29" s="32" t="n">
        <f aca="false">C31-E31</f>
        <v>0.00884357978043299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-0.0339829860203706</v>
      </c>
      <c r="C30" s="69" t="n">
        <f aca="false">'Central scenario'!BO28</f>
        <v>-0.0514173370124211</v>
      </c>
      <c r="D30" s="32" t="n">
        <f aca="false">'Low scenario'!AL28</f>
        <v>-0.0410467617635174</v>
      </c>
      <c r="E30" s="32" t="n">
        <f aca="false">'Low scenario'!BO28</f>
        <v>-0.0596094444204183</v>
      </c>
      <c r="F30" s="32" t="n">
        <f aca="false">'High scenario'!AL28</f>
        <v>-0.0270568901371607</v>
      </c>
      <c r="G30" s="32" t="n">
        <f aca="false">'High scenario'!BO28</f>
        <v>-0.045003609260399</v>
      </c>
      <c r="I30" s="32" t="n">
        <f aca="false">C31-G31</f>
        <v>-0.00653074372712934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-0.0322948048987513</v>
      </c>
      <c r="C31" s="69" t="n">
        <f aca="false">'Central scenario'!BO29</f>
        <v>-0.0506848093363253</v>
      </c>
      <c r="D31" s="32" t="n">
        <f aca="false">'Low scenario'!AL29</f>
        <v>-0.0399618944848996</v>
      </c>
      <c r="E31" s="32" t="n">
        <f aca="false">'Low scenario'!BO29</f>
        <v>-0.0595283891167583</v>
      </c>
      <c r="F31" s="32" t="n">
        <f aca="false">'High scenario'!AL29</f>
        <v>-0.0256399057377359</v>
      </c>
      <c r="G31" s="32" t="n">
        <f aca="false">'High scenario'!BO29</f>
        <v>-0.044154065609196</v>
      </c>
    </row>
    <row r="33" customFormat="false" ht="57.85" hidden="false" customHeight="false" outlineLevel="0" collapsed="false">
      <c r="B33" s="92" t="s">
        <v>128</v>
      </c>
      <c r="C33" s="46" t="s">
        <v>0</v>
      </c>
      <c r="D33" s="46" t="s">
        <v>129</v>
      </c>
      <c r="E33" s="46" t="s">
        <v>130</v>
      </c>
      <c r="F33" s="46" t="s">
        <v>131</v>
      </c>
      <c r="G33" s="46" t="s">
        <v>132</v>
      </c>
      <c r="H33" s="46" t="s">
        <v>133</v>
      </c>
    </row>
    <row r="34" customFormat="false" ht="12.8" hidden="false" customHeight="false" outlineLevel="0" collapsed="false">
      <c r="B34" s="92"/>
    </row>
    <row r="35" customFormat="false" ht="12.8" hidden="false" customHeight="false" outlineLevel="0" collapsed="false">
      <c r="A35" s="0" t="n">
        <v>1993</v>
      </c>
      <c r="B35" s="93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4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3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4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3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4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3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4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3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4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3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4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3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4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3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4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3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4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3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4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3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4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3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4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3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1.77734375" defaultRowHeight="12.8" zeroHeight="false" outlineLevelRow="0" outlineLevelCol="0"/>
  <sheetData>
    <row r="1" customFormat="false" ht="57.85" hidden="false" customHeight="false" outlineLevel="0" collapsed="false">
      <c r="A1" s="95"/>
      <c r="B1" s="96" t="s">
        <v>128</v>
      </c>
      <c r="C1" s="97" t="s">
        <v>0</v>
      </c>
      <c r="D1" s="97" t="s">
        <v>129</v>
      </c>
      <c r="E1" s="97" t="s">
        <v>130</v>
      </c>
      <c r="F1" s="97" t="s">
        <v>131</v>
      </c>
      <c r="G1" s="97" t="s">
        <v>132</v>
      </c>
      <c r="H1" s="97" t="s">
        <v>133</v>
      </c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-0.0328930718673194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-0.0327968849329026</v>
      </c>
      <c r="D26" s="101" t="n">
        <f aca="false">'Central scenario'!BO5</f>
        <v>-0.0328368529053518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-0.0365372181621095</v>
      </c>
      <c r="D27" s="101" t="n">
        <f aca="false">'Central scenario'!BO6</f>
        <v>-0.0370800402140634</v>
      </c>
      <c r="E27" s="103" t="n">
        <f aca="false">'Low scenario'!AL6</f>
        <v>-0.0365372181621095</v>
      </c>
      <c r="F27" s="103" t="n">
        <f aca="false">'Low scenario'!BO6</f>
        <v>-0.0370800402140634</v>
      </c>
      <c r="G27" s="103" t="n">
        <f aca="false">'High scenario'!AL6</f>
        <v>-0.0365372181621095</v>
      </c>
      <c r="H27" s="103" t="n">
        <f aca="false">'High scenario'!BO6</f>
        <v>-0.0370800402140634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-0.0368373483724276</v>
      </c>
      <c r="D28" s="101" t="n">
        <f aca="false">'Central scenario'!BO7</f>
        <v>-0.0377885224575694</v>
      </c>
      <c r="E28" s="103" t="n">
        <f aca="false">'Low scenario'!AL7</f>
        <v>-0.0368373483724276</v>
      </c>
      <c r="F28" s="103" t="n">
        <f aca="false">'Low scenario'!BO7</f>
        <v>-0.0377885224575694</v>
      </c>
      <c r="G28" s="103" t="n">
        <f aca="false">'High scenario'!AL7</f>
        <v>-0.0368373483724276</v>
      </c>
      <c r="H28" s="103" t="n">
        <f aca="false">'High scenario'!BO7</f>
        <v>-0.0377885224575694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-0.0378595109211102</v>
      </c>
      <c r="D29" s="101" t="n">
        <f aca="false">'Central scenario'!BO8</f>
        <v>-0.0387246759545038</v>
      </c>
      <c r="E29" s="103" t="n">
        <f aca="false">'Low scenario'!AL8</f>
        <v>-0.0379046896237167</v>
      </c>
      <c r="F29" s="103" t="n">
        <f aca="false">'Low scenario'!BO8</f>
        <v>-0.0387698546571102</v>
      </c>
      <c r="G29" s="103" t="n">
        <f aca="false">'High scenario'!AL8</f>
        <v>-0.0378593662635754</v>
      </c>
      <c r="H29" s="103" t="n">
        <f aca="false">'High scenario'!BO8</f>
        <v>-0.0387245312969689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-0.0469132720679379</v>
      </c>
      <c r="D30" s="101" t="n">
        <f aca="false">'Central scenario'!BO9</f>
        <v>-0.0482738781848966</v>
      </c>
      <c r="E30" s="103" t="n">
        <f aca="false">'Low scenario'!AL9</f>
        <v>-0.0471188618587553</v>
      </c>
      <c r="F30" s="103" t="n">
        <f aca="false">'Low scenario'!BO9</f>
        <v>-0.0484792276773491</v>
      </c>
      <c r="G30" s="103" t="n">
        <f aca="false">'High scenario'!AL9</f>
        <v>-0.0465727191245399</v>
      </c>
      <c r="H30" s="103" t="n">
        <f aca="false">'High scenario'!BO9</f>
        <v>-0.0479270287515472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-0.0379438982116727</v>
      </c>
      <c r="D31" s="101" t="n">
        <f aca="false">'Central scenario'!BO10</f>
        <v>-0.0395829171407927</v>
      </c>
      <c r="E31" s="103" t="n">
        <f aca="false">'Low scenario'!AL10</f>
        <v>-0.0382758203872642</v>
      </c>
      <c r="F31" s="103" t="n">
        <f aca="false">'Low scenario'!BO10</f>
        <v>-0.0399131651891282</v>
      </c>
      <c r="G31" s="103" t="n">
        <f aca="false">'High scenario'!AL10</f>
        <v>-0.0397273239480288</v>
      </c>
      <c r="H31" s="103" t="n">
        <f aca="false">'High scenario'!BO10</f>
        <v>-0.0414152549865416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-0.0429565544171411</v>
      </c>
      <c r="D32" s="101" t="n">
        <f aca="false">'Central scenario'!BO11</f>
        <v>-0.0450336829695326</v>
      </c>
      <c r="E32" s="103" t="n">
        <f aca="false">'Low scenario'!AL11</f>
        <v>-0.0420010858859363</v>
      </c>
      <c r="F32" s="103" t="n">
        <f aca="false">'Low scenario'!BO11</f>
        <v>-0.044067128227869</v>
      </c>
      <c r="G32" s="103" t="n">
        <f aca="false">'High scenario'!AL11</f>
        <v>-0.0432337828937524</v>
      </c>
      <c r="H32" s="103" t="n">
        <f aca="false">'High scenario'!BO11</f>
        <v>-0.0454060413093372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-0.0459314403356703</v>
      </c>
      <c r="D33" s="101" t="n">
        <f aca="false">'Central scenario'!BO12</f>
        <v>-0.0484385356749414</v>
      </c>
      <c r="E33" s="103" t="n">
        <f aca="false">'Low scenario'!AL12</f>
        <v>-0.0449155809122933</v>
      </c>
      <c r="F33" s="103" t="n">
        <f aca="false">'Low scenario'!BO12</f>
        <v>-0.0473852296636442</v>
      </c>
      <c r="G33" s="103" t="n">
        <f aca="false">'High scenario'!AL12</f>
        <v>-0.0466989298371951</v>
      </c>
      <c r="H33" s="103" t="n">
        <f aca="false">'High scenario'!BO12</f>
        <v>-0.0493168668475721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-0.047384264136589</v>
      </c>
      <c r="D34" s="104" t="n">
        <f aca="false">'Central scenario'!BO13</f>
        <v>-0.0503900715893585</v>
      </c>
      <c r="E34" s="103" t="n">
        <f aca="false">'Low scenario'!AL13</f>
        <v>-0.0464679231405223</v>
      </c>
      <c r="F34" s="103" t="n">
        <f aca="false">'Low scenario'!BO13</f>
        <v>-0.0494367261777349</v>
      </c>
      <c r="G34" s="103" t="n">
        <f aca="false">'High scenario'!AL13</f>
        <v>-0.0487535503249813</v>
      </c>
      <c r="H34" s="103" t="n">
        <f aca="false">'High scenario'!BO13</f>
        <v>-0.0518078110553908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-0.047409645289281</v>
      </c>
      <c r="D35" s="105" t="n">
        <f aca="false">'Central scenario'!BO14</f>
        <v>-0.0515168548356728</v>
      </c>
      <c r="E35" s="103" t="n">
        <f aca="false">'Low scenario'!AL14</f>
        <v>-0.0482390243426854</v>
      </c>
      <c r="F35" s="103" t="n">
        <f aca="false">'Low scenario'!BO14</f>
        <v>-0.0522242182680856</v>
      </c>
      <c r="G35" s="103" t="n">
        <f aca="false">'High scenario'!AL14</f>
        <v>-0.0485504116716353</v>
      </c>
      <c r="H35" s="103" t="n">
        <f aca="false">'High scenario'!BO14</f>
        <v>-0.0526645126357165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-0.0485530259660859</v>
      </c>
      <c r="D36" s="106" t="n">
        <f aca="false">'Central scenario'!BO15</f>
        <v>-0.0541230128409801</v>
      </c>
      <c r="E36" s="103" t="n">
        <f aca="false">'Low scenario'!AL15</f>
        <v>-0.0505433915791616</v>
      </c>
      <c r="F36" s="103" t="n">
        <f aca="false">'Low scenario'!BO15</f>
        <v>-0.0560396945535561</v>
      </c>
      <c r="G36" s="103" t="n">
        <f aca="false">'High scenario'!AL15</f>
        <v>-0.0509894424297689</v>
      </c>
      <c r="H36" s="103" t="n">
        <f aca="false">'High scenario'!BO15</f>
        <v>-0.0567151481777698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-0.0499192750536377</v>
      </c>
      <c r="D37" s="106" t="n">
        <f aca="false">'Central scenario'!BO16</f>
        <v>-0.0566075512631907</v>
      </c>
      <c r="E37" s="103" t="n">
        <f aca="false">'Low scenario'!AL16</f>
        <v>-0.0525652741294157</v>
      </c>
      <c r="F37" s="103" t="n">
        <f aca="false">'Low scenario'!BO16</f>
        <v>-0.0591638820521645</v>
      </c>
      <c r="G37" s="103" t="n">
        <f aca="false">'High scenario'!AL16</f>
        <v>-0.0528621563319414</v>
      </c>
      <c r="H37" s="103" t="n">
        <f aca="false">'High scenario'!BO16</f>
        <v>-0.0597988301490945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-0.0501658780254174</v>
      </c>
      <c r="D38" s="106" t="n">
        <f aca="false">'Central scenario'!BO17</f>
        <v>-0.0580231844439774</v>
      </c>
      <c r="E38" s="103" t="n">
        <f aca="false">'Low scenario'!AL17</f>
        <v>-0.0535262549644825</v>
      </c>
      <c r="F38" s="103" t="n">
        <f aca="false">'Low scenario'!BO17</f>
        <v>-0.0616065303686284</v>
      </c>
      <c r="G38" s="103" t="n">
        <f aca="false">'High scenario'!AL17</f>
        <v>-0.0517937247685841</v>
      </c>
      <c r="H38" s="103" t="n">
        <f aca="false">'High scenario'!BO17</f>
        <v>-0.0598750315448267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-0.0492767069715751</v>
      </c>
      <c r="D39" s="105" t="n">
        <f aca="false">'Central scenario'!BO18</f>
        <v>-0.0582999758273408</v>
      </c>
      <c r="E39" s="103" t="n">
        <f aca="false">'Low scenario'!AL18</f>
        <v>-0.0529777951019891</v>
      </c>
      <c r="F39" s="103" t="n">
        <f aca="false">'Low scenario'!BO18</f>
        <v>-0.0624093607976857</v>
      </c>
      <c r="G39" s="103" t="n">
        <f aca="false">'High scenario'!AL18</f>
        <v>-0.0502117022496441</v>
      </c>
      <c r="H39" s="103" t="n">
        <f aca="false">'High scenario'!BO18</f>
        <v>-0.0593670447629134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-0.0477640626731156</v>
      </c>
      <c r="D40" s="106" t="n">
        <f aca="false">'Central scenario'!BO19</f>
        <v>-0.0574549097869641</v>
      </c>
      <c r="E40" s="103" t="n">
        <f aca="false">'Low scenario'!AL19</f>
        <v>-0.0513266497916457</v>
      </c>
      <c r="F40" s="103" t="n">
        <f aca="false">'Low scenario'!BO19</f>
        <v>-0.061598924218118</v>
      </c>
      <c r="G40" s="103" t="n">
        <f aca="false">'High scenario'!AL19</f>
        <v>-0.0473841835368098</v>
      </c>
      <c r="H40" s="103" t="n">
        <f aca="false">'High scenario'!BO19</f>
        <v>-0.0573857699044337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-0.0466190691008133</v>
      </c>
      <c r="D41" s="106" t="n">
        <f aca="false">'Central scenario'!BO20</f>
        <v>-0.0568914975758536</v>
      </c>
      <c r="E41" s="103" t="n">
        <f aca="false">'Low scenario'!AL20</f>
        <v>-0.0506975004623759</v>
      </c>
      <c r="F41" s="103" t="n">
        <f aca="false">'Low scenario'!BO20</f>
        <v>-0.061789850421603</v>
      </c>
      <c r="G41" s="103" t="n">
        <f aca="false">'High scenario'!AL20</f>
        <v>-0.0449254047261761</v>
      </c>
      <c r="H41" s="103" t="n">
        <f aca="false">'High scenario'!BO20</f>
        <v>-0.0558986762596765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-0.0443464874463922</v>
      </c>
      <c r="D42" s="106" t="n">
        <f aca="false">'Central scenario'!BO21</f>
        <v>-0.0556784379172221</v>
      </c>
      <c r="E42" s="103" t="n">
        <f aca="false">'Low scenario'!AL21</f>
        <v>-0.0500883252300488</v>
      </c>
      <c r="F42" s="103" t="n">
        <f aca="false">'Low scenario'!BO21</f>
        <v>-0.0620315407943893</v>
      </c>
      <c r="G42" s="103" t="n">
        <f aca="false">'High scenario'!AL21</f>
        <v>-0.042713595190982</v>
      </c>
      <c r="H42" s="103" t="n">
        <f aca="false">'High scenario'!BO21</f>
        <v>-0.0547922562948122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-0.0428668182936063</v>
      </c>
      <c r="D43" s="105" t="n">
        <f aca="false">'Central scenario'!BO22</f>
        <v>-0.0553049541289468</v>
      </c>
      <c r="E43" s="103" t="n">
        <f aca="false">'Low scenario'!AL22</f>
        <v>-0.0485094024213755</v>
      </c>
      <c r="F43" s="103" t="n">
        <f aca="false">'Low scenario'!BO22</f>
        <v>-0.0612758599117388</v>
      </c>
      <c r="G43" s="103" t="n">
        <f aca="false">'High scenario'!AL22</f>
        <v>-0.040094121533875</v>
      </c>
      <c r="H43" s="103" t="n">
        <f aca="false">'High scenario'!BO22</f>
        <v>-0.0533315178891481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-0.0413368196204343</v>
      </c>
      <c r="D44" s="106" t="n">
        <f aca="false">'Central scenario'!BO23</f>
        <v>-0.0545790148928972</v>
      </c>
      <c r="E44" s="103" t="n">
        <f aca="false">'Low scenario'!AL23</f>
        <v>-0.0481933273097747</v>
      </c>
      <c r="F44" s="103" t="n">
        <f aca="false">'Low scenario'!BO23</f>
        <v>-0.0619635038208258</v>
      </c>
      <c r="G44" s="103" t="n">
        <f aca="false">'High scenario'!AL23</f>
        <v>-0.0371065781884123</v>
      </c>
      <c r="H44" s="103" t="n">
        <f aca="false">'High scenario'!BO23</f>
        <v>-0.0514044906573884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-0.0390908143170737</v>
      </c>
      <c r="D45" s="106" t="n">
        <f aca="false">'Central scenario'!BO24</f>
        <v>-0.0531523984677633</v>
      </c>
      <c r="E45" s="103" t="n">
        <f aca="false">'Low scenario'!AL24</f>
        <v>-0.0465682897831848</v>
      </c>
      <c r="F45" s="103" t="n">
        <f aca="false">'Low scenario'!BO24</f>
        <v>-0.0615393156992886</v>
      </c>
      <c r="G45" s="103" t="n">
        <f aca="false">'High scenario'!AL24</f>
        <v>-0.0344514046843649</v>
      </c>
      <c r="H45" s="103" t="n">
        <f aca="false">'High scenario'!BO24</f>
        <v>-0.0496338345455409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-0.0363851638990003</v>
      </c>
      <c r="D46" s="106" t="n">
        <f aca="false">'Central scenario'!BO25</f>
        <v>-0.0514338057127582</v>
      </c>
      <c r="E46" s="103" t="n">
        <f aca="false">'Low scenario'!AL25</f>
        <v>-0.0444328932729726</v>
      </c>
      <c r="F46" s="103" t="n">
        <f aca="false">'Low scenario'!BO25</f>
        <v>-0.0602371419374768</v>
      </c>
      <c r="G46" s="103" t="n">
        <f aca="false">'High scenario'!AL25</f>
        <v>-0.0321757965759497</v>
      </c>
      <c r="H46" s="103" t="n">
        <f aca="false">'High scenario'!BO25</f>
        <v>-0.0479007248243768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-0.035073050131718</v>
      </c>
      <c r="D47" s="105" t="n">
        <f aca="false">'Central scenario'!BO26</f>
        <v>-0.0509594657230547</v>
      </c>
      <c r="E47" s="103" t="n">
        <f aca="false">'Low scenario'!AL26</f>
        <v>-0.0434174295633246</v>
      </c>
      <c r="F47" s="103" t="n">
        <f aca="false">'Low scenario'!BO26</f>
        <v>-0.0604143413681655</v>
      </c>
      <c r="G47" s="103" t="n">
        <f aca="false">'High scenario'!AL26</f>
        <v>-0.0304634745881405</v>
      </c>
      <c r="H47" s="103" t="n">
        <f aca="false">'High scenario'!BO26</f>
        <v>-0.046834382386691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-0.0338098699240826</v>
      </c>
      <c r="D48" s="106" t="n">
        <f aca="false">'Central scenario'!BO27</f>
        <v>-0.0502493625847543</v>
      </c>
      <c r="E48" s="103" t="n">
        <f aca="false">'Low scenario'!AL27</f>
        <v>-0.042706626155244</v>
      </c>
      <c r="F48" s="103" t="n">
        <f aca="false">'Low scenario'!BO27</f>
        <v>-0.0604831267613992</v>
      </c>
      <c r="G48" s="103" t="n">
        <f aca="false">'High scenario'!AL27</f>
        <v>-0.0284172830976143</v>
      </c>
      <c r="H48" s="103" t="n">
        <f aca="false">'High scenario'!BO27</f>
        <v>-0.0454659403078676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-0.0339829860203706</v>
      </c>
      <c r="D49" s="106" t="n">
        <f aca="false">'Central scenario'!BO28</f>
        <v>-0.0514173370124211</v>
      </c>
      <c r="E49" s="103" t="n">
        <f aca="false">'Low scenario'!AL28</f>
        <v>-0.0410467617635174</v>
      </c>
      <c r="F49" s="103" t="n">
        <f aca="false">'Low scenario'!BO28</f>
        <v>-0.0596094444204183</v>
      </c>
      <c r="G49" s="103" t="n">
        <f aca="false">'High scenario'!AL28</f>
        <v>-0.0270568901371607</v>
      </c>
      <c r="H49" s="103" t="n">
        <f aca="false">'High scenario'!BO28</f>
        <v>-0.045003609260399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-0.0322948048987513</v>
      </c>
      <c r="D50" s="106" t="n">
        <f aca="false">'Central scenario'!BO29</f>
        <v>-0.0506848093363253</v>
      </c>
      <c r="E50" s="103" t="n">
        <f aca="false">'Low scenario'!AL29</f>
        <v>-0.0399618944848996</v>
      </c>
      <c r="F50" s="103" t="n">
        <f aca="false">'Low scenario'!BO29</f>
        <v>-0.0595283891167583</v>
      </c>
      <c r="G50" s="103" t="n">
        <f aca="false">'High scenario'!AL29</f>
        <v>-0.0256399057377359</v>
      </c>
      <c r="H50" s="103" t="n">
        <f aca="false">'High scenario'!BO29</f>
        <v>-0.044154065609196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1067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2020-11-29T19:35:22Z</dcterms:modified>
  <cp:revision>336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