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6060" tabRatio="976" activeTab="2"/>
  </bookViews>
  <sheets>
    <sheet name="Central scenario" sheetId="1" r:id="rId1"/>
    <sheet name="Low scenario" sheetId="2" r:id="rId2"/>
    <sheet name="High scenario" sheetId="3" r:id="rId3"/>
    <sheet name="Graphiques déficit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29" i="3" l="1"/>
  <c r="AZ32" i="2"/>
  <c r="BA27" i="1"/>
  <c r="BA26" i="3"/>
  <c r="BA27" i="3"/>
  <c r="BA28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26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AZ26" i="2"/>
  <c r="AZ27" i="2"/>
  <c r="AZ28" i="2"/>
  <c r="AZ29" i="2"/>
  <c r="AZ30" i="2"/>
  <c r="AZ31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B114" i="3"/>
  <c r="AB115" i="3"/>
  <c r="AB116" i="3"/>
  <c r="AB117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Y83" i="3"/>
  <c r="AZ83" i="3"/>
  <c r="AY84" i="3"/>
  <c r="AZ84" i="3"/>
  <c r="AY85" i="3"/>
  <c r="AZ85" i="3"/>
  <c r="AY86" i="3"/>
  <c r="AZ86" i="3"/>
  <c r="AY87" i="3"/>
  <c r="AZ87" i="3"/>
  <c r="AY88" i="3"/>
  <c r="AZ88" i="3"/>
  <c r="AY89" i="3"/>
  <c r="AZ89" i="3"/>
  <c r="AY90" i="3"/>
  <c r="AZ90" i="3"/>
  <c r="AY91" i="3"/>
  <c r="AZ91" i="3"/>
  <c r="AY92" i="3"/>
  <c r="AZ92" i="3"/>
  <c r="AY93" i="3"/>
  <c r="AZ93" i="3"/>
  <c r="AY94" i="3"/>
  <c r="AZ94" i="3"/>
  <c r="AY95" i="3"/>
  <c r="AZ95" i="3"/>
  <c r="AY96" i="3"/>
  <c r="AZ96" i="3"/>
  <c r="AY97" i="3"/>
  <c r="AZ97" i="3"/>
  <c r="AY98" i="3"/>
  <c r="AZ98" i="3"/>
  <c r="AY99" i="3"/>
  <c r="AZ99" i="3"/>
  <c r="AY100" i="3"/>
  <c r="AZ100" i="3"/>
  <c r="AY101" i="3"/>
  <c r="AZ101" i="3"/>
  <c r="AY102" i="3"/>
  <c r="AZ102" i="3"/>
  <c r="AY103" i="3"/>
  <c r="AZ103" i="3"/>
  <c r="AY104" i="3"/>
  <c r="AZ104" i="3"/>
  <c r="AY105" i="3"/>
  <c r="AZ105" i="3"/>
  <c r="AY106" i="3"/>
  <c r="AZ106" i="3"/>
  <c r="AY107" i="3"/>
  <c r="AZ107" i="3"/>
  <c r="AY108" i="3"/>
  <c r="AZ108" i="3"/>
  <c r="AY109" i="3"/>
  <c r="AZ109" i="3"/>
  <c r="AY110" i="3"/>
  <c r="AZ110" i="3"/>
  <c r="AY111" i="3"/>
  <c r="AZ111" i="3"/>
  <c r="AY112" i="3"/>
  <c r="AZ112" i="3"/>
  <c r="AY113" i="3"/>
  <c r="AZ113" i="3"/>
  <c r="AY114" i="3"/>
  <c r="AZ114" i="3"/>
  <c r="AW114" i="3"/>
  <c r="AF25" i="3"/>
  <c r="AF114" i="3"/>
  <c r="AY115" i="3"/>
  <c r="AZ115" i="3"/>
  <c r="AW115" i="3"/>
  <c r="AF115" i="3"/>
  <c r="AY116" i="3"/>
  <c r="AZ116" i="3"/>
  <c r="AW116" i="3"/>
  <c r="AF116" i="3"/>
  <c r="AY117" i="3"/>
  <c r="AZ117" i="3"/>
  <c r="AW117" i="3"/>
  <c r="AF117" i="3"/>
  <c r="AJ29" i="3"/>
  <c r="F31" i="4"/>
  <c r="AB42" i="3"/>
  <c r="AB43" i="3"/>
  <c r="AB44" i="3"/>
  <c r="AB45" i="3"/>
  <c r="AW42" i="3"/>
  <c r="AF42" i="3"/>
  <c r="AW43" i="3"/>
  <c r="AF43" i="3"/>
  <c r="AW44" i="3"/>
  <c r="AF44" i="3"/>
  <c r="AW45" i="3"/>
  <c r="AF45" i="3"/>
  <c r="AJ11" i="3"/>
  <c r="F13" i="4"/>
  <c r="F32" i="4"/>
  <c r="AB114" i="2"/>
  <c r="AB115" i="2"/>
  <c r="AB116" i="2"/>
  <c r="AB117" i="2"/>
  <c r="AX26" i="2"/>
  <c r="AY26" i="2"/>
  <c r="AX27" i="2"/>
  <c r="AY27" i="2"/>
  <c r="AX28" i="2"/>
  <c r="AY28" i="2"/>
  <c r="AX29" i="2"/>
  <c r="AY29" i="2"/>
  <c r="AX30" i="2"/>
  <c r="AY30" i="2"/>
  <c r="AX31" i="2"/>
  <c r="AY31" i="2"/>
  <c r="AX32" i="2"/>
  <c r="AY32" i="2"/>
  <c r="AX33" i="2"/>
  <c r="AY33" i="2"/>
  <c r="AX34" i="2"/>
  <c r="AY34" i="2"/>
  <c r="AX35" i="2"/>
  <c r="AY35" i="2"/>
  <c r="AX36" i="2"/>
  <c r="AY36" i="2"/>
  <c r="AX37" i="2"/>
  <c r="AY37" i="2"/>
  <c r="AX38" i="2"/>
  <c r="AY38" i="2"/>
  <c r="AX39" i="2"/>
  <c r="AY39" i="2"/>
  <c r="AX40" i="2"/>
  <c r="AY40" i="2"/>
  <c r="AX41" i="2"/>
  <c r="AY41" i="2"/>
  <c r="AX42" i="2"/>
  <c r="AY42" i="2"/>
  <c r="AX43" i="2"/>
  <c r="AY43" i="2"/>
  <c r="AX44" i="2"/>
  <c r="AY44" i="2"/>
  <c r="AX45" i="2"/>
  <c r="AY45" i="2"/>
  <c r="AX46" i="2"/>
  <c r="AY46" i="2"/>
  <c r="AX47" i="2"/>
  <c r="AY47" i="2"/>
  <c r="AX48" i="2"/>
  <c r="AY48" i="2"/>
  <c r="AX49" i="2"/>
  <c r="AY49" i="2"/>
  <c r="AX50" i="2"/>
  <c r="AY50" i="2"/>
  <c r="AX51" i="2"/>
  <c r="AY51" i="2"/>
  <c r="AX52" i="2"/>
  <c r="AY52" i="2"/>
  <c r="AX53" i="2"/>
  <c r="AY53" i="2"/>
  <c r="AX54" i="2"/>
  <c r="AY54" i="2"/>
  <c r="AX55" i="2"/>
  <c r="AY55" i="2"/>
  <c r="AX56" i="2"/>
  <c r="AY56" i="2"/>
  <c r="AX57" i="2"/>
  <c r="AY57" i="2"/>
  <c r="AX58" i="2"/>
  <c r="AY58" i="2"/>
  <c r="AX59" i="2"/>
  <c r="AY59" i="2"/>
  <c r="AX60" i="2"/>
  <c r="AY60" i="2"/>
  <c r="AX61" i="2"/>
  <c r="AY61" i="2"/>
  <c r="AX62" i="2"/>
  <c r="AY62" i="2"/>
  <c r="AX63" i="2"/>
  <c r="AY63" i="2"/>
  <c r="AX64" i="2"/>
  <c r="AY64" i="2"/>
  <c r="AX65" i="2"/>
  <c r="AY65" i="2"/>
  <c r="AX66" i="2"/>
  <c r="AY66" i="2"/>
  <c r="AX67" i="2"/>
  <c r="AY67" i="2"/>
  <c r="AX68" i="2"/>
  <c r="AY68" i="2"/>
  <c r="AX69" i="2"/>
  <c r="AY69" i="2"/>
  <c r="AX70" i="2"/>
  <c r="AY70" i="2"/>
  <c r="AX71" i="2"/>
  <c r="AY71" i="2"/>
  <c r="AX72" i="2"/>
  <c r="AY72" i="2"/>
  <c r="AX73" i="2"/>
  <c r="AY73" i="2"/>
  <c r="AX74" i="2"/>
  <c r="AY74" i="2"/>
  <c r="AX75" i="2"/>
  <c r="AY75" i="2"/>
  <c r="AX76" i="2"/>
  <c r="AY76" i="2"/>
  <c r="AX77" i="2"/>
  <c r="AY77" i="2"/>
  <c r="AX78" i="2"/>
  <c r="AY78" i="2"/>
  <c r="AX79" i="2"/>
  <c r="AY79" i="2"/>
  <c r="AX80" i="2"/>
  <c r="AY80" i="2"/>
  <c r="AX81" i="2"/>
  <c r="AY81" i="2"/>
  <c r="AX82" i="2"/>
  <c r="AY82" i="2"/>
  <c r="AX83" i="2"/>
  <c r="AY83" i="2"/>
  <c r="AX84" i="2"/>
  <c r="AY84" i="2"/>
  <c r="AX85" i="2"/>
  <c r="AY85" i="2"/>
  <c r="AX86" i="2"/>
  <c r="AY86" i="2"/>
  <c r="AX87" i="2"/>
  <c r="AY87" i="2"/>
  <c r="AX88" i="2"/>
  <c r="AY88" i="2"/>
  <c r="AX89" i="2"/>
  <c r="AY89" i="2"/>
  <c r="AX90" i="2"/>
  <c r="AY90" i="2"/>
  <c r="AX91" i="2"/>
  <c r="AY91" i="2"/>
  <c r="AX92" i="2"/>
  <c r="AY92" i="2"/>
  <c r="AX93" i="2"/>
  <c r="AY93" i="2"/>
  <c r="AX94" i="2"/>
  <c r="AY94" i="2"/>
  <c r="AX95" i="2"/>
  <c r="AY95" i="2"/>
  <c r="AX96" i="2"/>
  <c r="AY96" i="2"/>
  <c r="AX97" i="2"/>
  <c r="AY97" i="2"/>
  <c r="AX98" i="2"/>
  <c r="AY98" i="2"/>
  <c r="AX99" i="2"/>
  <c r="AY99" i="2"/>
  <c r="AX100" i="2"/>
  <c r="AY100" i="2"/>
  <c r="AX101" i="2"/>
  <c r="AY101" i="2"/>
  <c r="AX102" i="2"/>
  <c r="AY102" i="2"/>
  <c r="AX103" i="2"/>
  <c r="AY103" i="2"/>
  <c r="AX104" i="2"/>
  <c r="AY104" i="2"/>
  <c r="AX105" i="2"/>
  <c r="AY105" i="2"/>
  <c r="AX106" i="2"/>
  <c r="AY106" i="2"/>
  <c r="AX107" i="2"/>
  <c r="AY107" i="2"/>
  <c r="AX108" i="2"/>
  <c r="AY108" i="2"/>
  <c r="AX109" i="2"/>
  <c r="AY109" i="2"/>
  <c r="AX110" i="2"/>
  <c r="AY110" i="2"/>
  <c r="AX111" i="2"/>
  <c r="AY111" i="2"/>
  <c r="AX112" i="2"/>
  <c r="AY112" i="2"/>
  <c r="AX113" i="2"/>
  <c r="AY113" i="2"/>
  <c r="AX114" i="2"/>
  <c r="AY114" i="2"/>
  <c r="AV114" i="2"/>
  <c r="AF25" i="2"/>
  <c r="AF114" i="2"/>
  <c r="AX115" i="2"/>
  <c r="AY115" i="2"/>
  <c r="AV115" i="2"/>
  <c r="AF115" i="2"/>
  <c r="AX116" i="2"/>
  <c r="AY116" i="2"/>
  <c r="AV116" i="2"/>
  <c r="AF116" i="2"/>
  <c r="AX117" i="2"/>
  <c r="AY117" i="2"/>
  <c r="AV117" i="2"/>
  <c r="AF117" i="2"/>
  <c r="AJ29" i="2"/>
  <c r="D31" i="4"/>
  <c r="AB42" i="2"/>
  <c r="AB43" i="2"/>
  <c r="AB44" i="2"/>
  <c r="AB45" i="2"/>
  <c r="AV42" i="2"/>
  <c r="AF42" i="2"/>
  <c r="AV43" i="2"/>
  <c r="AF43" i="2"/>
  <c r="AV44" i="2"/>
  <c r="AF44" i="2"/>
  <c r="AV45" i="2"/>
  <c r="AF45" i="2"/>
  <c r="AJ11" i="2"/>
  <c r="D13" i="4"/>
  <c r="D32" i="4"/>
  <c r="AB114" i="1"/>
  <c r="AB115" i="1"/>
  <c r="AB116" i="1"/>
  <c r="AB117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W114" i="1"/>
  <c r="AF25" i="1"/>
  <c r="AF114" i="1"/>
  <c r="AY115" i="1"/>
  <c r="AZ115" i="1"/>
  <c r="AW115" i="1"/>
  <c r="AF115" i="1"/>
  <c r="AY116" i="1"/>
  <c r="AZ116" i="1"/>
  <c r="AW116" i="1"/>
  <c r="AF116" i="1"/>
  <c r="AY117" i="1"/>
  <c r="AZ117" i="1"/>
  <c r="AW117" i="1"/>
  <c r="AF117" i="1"/>
  <c r="AJ29" i="1"/>
  <c r="B31" i="4"/>
  <c r="AB42" i="1"/>
  <c r="AB43" i="1"/>
  <c r="AB44" i="1"/>
  <c r="AB45" i="1"/>
  <c r="AW42" i="1"/>
  <c r="AF42" i="1"/>
  <c r="AW43" i="1"/>
  <c r="AF43" i="1"/>
  <c r="AW44" i="1"/>
  <c r="AF44" i="1"/>
  <c r="AW45" i="1"/>
  <c r="AF45" i="1"/>
  <c r="AJ11" i="1"/>
  <c r="B13" i="4"/>
  <c r="B32" i="4"/>
  <c r="I31" i="4"/>
  <c r="H31" i="4"/>
  <c r="BH29" i="3"/>
  <c r="BI29" i="3"/>
  <c r="G31" i="4"/>
  <c r="BG29" i="2"/>
  <c r="BH29" i="2"/>
  <c r="E31" i="4"/>
  <c r="BH29" i="1"/>
  <c r="BI29" i="1"/>
  <c r="C31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B110" i="3"/>
  <c r="AB111" i="3"/>
  <c r="AB112" i="3"/>
  <c r="AB113" i="3"/>
  <c r="AW110" i="3"/>
  <c r="AF110" i="3"/>
  <c r="AW111" i="3"/>
  <c r="AF111" i="3"/>
  <c r="AW112" i="3"/>
  <c r="AF112" i="3"/>
  <c r="AW113" i="3"/>
  <c r="AF113" i="3"/>
  <c r="AJ28" i="3"/>
  <c r="BH28" i="3"/>
  <c r="BI28" i="3"/>
  <c r="G30" i="4"/>
  <c r="F30" i="4"/>
  <c r="AB110" i="2"/>
  <c r="AB111" i="2"/>
  <c r="AB112" i="2"/>
  <c r="AB113" i="2"/>
  <c r="AV110" i="2"/>
  <c r="AF110" i="2"/>
  <c r="AV111" i="2"/>
  <c r="AF111" i="2"/>
  <c r="AV112" i="2"/>
  <c r="AF112" i="2"/>
  <c r="AV113" i="2"/>
  <c r="AF113" i="2"/>
  <c r="AJ28" i="2"/>
  <c r="BG28" i="2"/>
  <c r="BH28" i="2"/>
  <c r="E30" i="4"/>
  <c r="D30" i="4"/>
  <c r="AB110" i="1"/>
  <c r="AB111" i="1"/>
  <c r="AB112" i="1"/>
  <c r="AB113" i="1"/>
  <c r="AW110" i="1"/>
  <c r="AF110" i="1"/>
  <c r="AW111" i="1"/>
  <c r="AF111" i="1"/>
  <c r="AW112" i="1"/>
  <c r="AF112" i="1"/>
  <c r="AW113" i="1"/>
  <c r="AF113" i="1"/>
  <c r="AJ28" i="1"/>
  <c r="BH28" i="1"/>
  <c r="BI28" i="1"/>
  <c r="C30" i="4"/>
  <c r="B30" i="4"/>
  <c r="AB106" i="3"/>
  <c r="AB107" i="3"/>
  <c r="AB108" i="3"/>
  <c r="AB109" i="3"/>
  <c r="AW106" i="3"/>
  <c r="AF106" i="3"/>
  <c r="AW107" i="3"/>
  <c r="AF107" i="3"/>
  <c r="AW108" i="3"/>
  <c r="AF108" i="3"/>
  <c r="AW109" i="3"/>
  <c r="AF109" i="3"/>
  <c r="AJ27" i="3"/>
  <c r="BH27" i="3"/>
  <c r="BI27" i="3"/>
  <c r="G29" i="4"/>
  <c r="F29" i="4"/>
  <c r="AB106" i="2"/>
  <c r="AB107" i="2"/>
  <c r="AB108" i="2"/>
  <c r="AB109" i="2"/>
  <c r="AV106" i="2"/>
  <c r="AF106" i="2"/>
  <c r="AV107" i="2"/>
  <c r="AF107" i="2"/>
  <c r="AV108" i="2"/>
  <c r="AF108" i="2"/>
  <c r="AV109" i="2"/>
  <c r="AF109" i="2"/>
  <c r="AJ27" i="2"/>
  <c r="BG27" i="2"/>
  <c r="BH27" i="2"/>
  <c r="E29" i="4"/>
  <c r="D29" i="4"/>
  <c r="AB106" i="1"/>
  <c r="AB107" i="1"/>
  <c r="AB108" i="1"/>
  <c r="AB109" i="1"/>
  <c r="AW106" i="1"/>
  <c r="AF106" i="1"/>
  <c r="AW107" i="1"/>
  <c r="AF107" i="1"/>
  <c r="AW108" i="1"/>
  <c r="AF108" i="1"/>
  <c r="AW109" i="1"/>
  <c r="AF109" i="1"/>
  <c r="AJ27" i="1"/>
  <c r="BH27" i="1"/>
  <c r="BI27" i="1"/>
  <c r="C29" i="4"/>
  <c r="B29" i="4"/>
  <c r="AB102" i="3"/>
  <c r="AB103" i="3"/>
  <c r="AB104" i="3"/>
  <c r="AB105" i="3"/>
  <c r="AW102" i="3"/>
  <c r="AF102" i="3"/>
  <c r="AW103" i="3"/>
  <c r="AF103" i="3"/>
  <c r="AW104" i="3"/>
  <c r="AF104" i="3"/>
  <c r="AW105" i="3"/>
  <c r="AF105" i="3"/>
  <c r="AJ26" i="3"/>
  <c r="BH26" i="3"/>
  <c r="BI26" i="3"/>
  <c r="G28" i="4"/>
  <c r="F28" i="4"/>
  <c r="AB102" i="2"/>
  <c r="AB103" i="2"/>
  <c r="AB104" i="2"/>
  <c r="AB105" i="2"/>
  <c r="AV102" i="2"/>
  <c r="AF102" i="2"/>
  <c r="AV103" i="2"/>
  <c r="AF103" i="2"/>
  <c r="AV104" i="2"/>
  <c r="AF104" i="2"/>
  <c r="AV105" i="2"/>
  <c r="AF105" i="2"/>
  <c r="AJ26" i="2"/>
  <c r="BG26" i="2"/>
  <c r="BH26" i="2"/>
  <c r="E28" i="4"/>
  <c r="D28" i="4"/>
  <c r="AB102" i="1"/>
  <c r="AB103" i="1"/>
  <c r="AB104" i="1"/>
  <c r="AB105" i="1"/>
  <c r="AW102" i="1"/>
  <c r="AF102" i="1"/>
  <c r="AW103" i="1"/>
  <c r="AF103" i="1"/>
  <c r="AW104" i="1"/>
  <c r="AF104" i="1"/>
  <c r="AW105" i="1"/>
  <c r="AF105" i="1"/>
  <c r="AJ26" i="1"/>
  <c r="BH26" i="1"/>
  <c r="BI26" i="1"/>
  <c r="C28" i="4"/>
  <c r="B28" i="4"/>
  <c r="AB98" i="3"/>
  <c r="AB99" i="3"/>
  <c r="AB100" i="3"/>
  <c r="AB101" i="3"/>
  <c r="AW98" i="3"/>
  <c r="AF98" i="3"/>
  <c r="AW99" i="3"/>
  <c r="AF99" i="3"/>
  <c r="AW100" i="3"/>
  <c r="AF100" i="3"/>
  <c r="AW101" i="3"/>
  <c r="AF101" i="3"/>
  <c r="AJ25" i="3"/>
  <c r="BH25" i="3"/>
  <c r="BI25" i="3"/>
  <c r="G27" i="4"/>
  <c r="F27" i="4"/>
  <c r="AB98" i="2"/>
  <c r="AB99" i="2"/>
  <c r="AB100" i="2"/>
  <c r="AB101" i="2"/>
  <c r="AV98" i="2"/>
  <c r="AF98" i="2"/>
  <c r="AV99" i="2"/>
  <c r="AF99" i="2"/>
  <c r="AV100" i="2"/>
  <c r="AF100" i="2"/>
  <c r="AV101" i="2"/>
  <c r="AF101" i="2"/>
  <c r="AJ25" i="2"/>
  <c r="BG25" i="2"/>
  <c r="BH25" i="2"/>
  <c r="E27" i="4"/>
  <c r="D27" i="4"/>
  <c r="AB98" i="1"/>
  <c r="AB99" i="1"/>
  <c r="AB100" i="1"/>
  <c r="AB101" i="1"/>
  <c r="AW98" i="1"/>
  <c r="AF98" i="1"/>
  <c r="AW99" i="1"/>
  <c r="AF99" i="1"/>
  <c r="AW100" i="1"/>
  <c r="AF100" i="1"/>
  <c r="AW101" i="1"/>
  <c r="AF101" i="1"/>
  <c r="AJ25" i="1"/>
  <c r="BH25" i="1"/>
  <c r="BI25" i="1"/>
  <c r="C27" i="4"/>
  <c r="B27" i="4"/>
  <c r="AB94" i="3"/>
  <c r="AB95" i="3"/>
  <c r="AB96" i="3"/>
  <c r="AB97" i="3"/>
  <c r="AW94" i="3"/>
  <c r="AF94" i="3"/>
  <c r="AW95" i="3"/>
  <c r="AF95" i="3"/>
  <c r="AW96" i="3"/>
  <c r="AF96" i="3"/>
  <c r="AW97" i="3"/>
  <c r="AF97" i="3"/>
  <c r="AJ24" i="3"/>
  <c r="BH24" i="3"/>
  <c r="BI24" i="3"/>
  <c r="G26" i="4"/>
  <c r="F26" i="4"/>
  <c r="AB94" i="2"/>
  <c r="AB95" i="2"/>
  <c r="AB96" i="2"/>
  <c r="AB97" i="2"/>
  <c r="AV94" i="2"/>
  <c r="AF94" i="2"/>
  <c r="AV95" i="2"/>
  <c r="AF95" i="2"/>
  <c r="AV96" i="2"/>
  <c r="AF96" i="2"/>
  <c r="AV97" i="2"/>
  <c r="AF97" i="2"/>
  <c r="AJ24" i="2"/>
  <c r="BG24" i="2"/>
  <c r="BH24" i="2"/>
  <c r="E26" i="4"/>
  <c r="D26" i="4"/>
  <c r="AB94" i="1"/>
  <c r="AB95" i="1"/>
  <c r="AB96" i="1"/>
  <c r="AB97" i="1"/>
  <c r="AW94" i="1"/>
  <c r="AF94" i="1"/>
  <c r="AW95" i="1"/>
  <c r="AF95" i="1"/>
  <c r="AW96" i="1"/>
  <c r="AF96" i="1"/>
  <c r="AW97" i="1"/>
  <c r="AF97" i="1"/>
  <c r="AJ24" i="1"/>
  <c r="BH24" i="1"/>
  <c r="BI24" i="1"/>
  <c r="C26" i="4"/>
  <c r="B26" i="4"/>
  <c r="AB90" i="3"/>
  <c r="AB91" i="3"/>
  <c r="AB92" i="3"/>
  <c r="AB93" i="3"/>
  <c r="AW90" i="3"/>
  <c r="AF90" i="3"/>
  <c r="AW91" i="3"/>
  <c r="AF91" i="3"/>
  <c r="AW92" i="3"/>
  <c r="AF92" i="3"/>
  <c r="AW93" i="3"/>
  <c r="AF93" i="3"/>
  <c r="AJ23" i="3"/>
  <c r="BH23" i="3"/>
  <c r="BI23" i="3"/>
  <c r="G25" i="4"/>
  <c r="F25" i="4"/>
  <c r="AB90" i="2"/>
  <c r="AB91" i="2"/>
  <c r="AB92" i="2"/>
  <c r="AB93" i="2"/>
  <c r="AV90" i="2"/>
  <c r="AF90" i="2"/>
  <c r="AV91" i="2"/>
  <c r="AF91" i="2"/>
  <c r="AV92" i="2"/>
  <c r="AF92" i="2"/>
  <c r="AV93" i="2"/>
  <c r="AF93" i="2"/>
  <c r="AJ23" i="2"/>
  <c r="BG23" i="2"/>
  <c r="BH23" i="2"/>
  <c r="E25" i="4"/>
  <c r="D25" i="4"/>
  <c r="AB90" i="1"/>
  <c r="AB91" i="1"/>
  <c r="AB92" i="1"/>
  <c r="AB93" i="1"/>
  <c r="AW90" i="1"/>
  <c r="AF90" i="1"/>
  <c r="AW91" i="1"/>
  <c r="AF91" i="1"/>
  <c r="AW92" i="1"/>
  <c r="AF92" i="1"/>
  <c r="AW93" i="1"/>
  <c r="AF93" i="1"/>
  <c r="AJ23" i="1"/>
  <c r="BH23" i="1"/>
  <c r="BI23" i="1"/>
  <c r="C25" i="4"/>
  <c r="B25" i="4"/>
  <c r="AB86" i="3"/>
  <c r="AB87" i="3"/>
  <c r="AB88" i="3"/>
  <c r="AB89" i="3"/>
  <c r="AW86" i="3"/>
  <c r="AF86" i="3"/>
  <c r="AW87" i="3"/>
  <c r="AF87" i="3"/>
  <c r="AW88" i="3"/>
  <c r="AF88" i="3"/>
  <c r="AW89" i="3"/>
  <c r="AF89" i="3"/>
  <c r="AJ22" i="3"/>
  <c r="BH22" i="3"/>
  <c r="BI22" i="3"/>
  <c r="G24" i="4"/>
  <c r="F24" i="4"/>
  <c r="AB86" i="2"/>
  <c r="AB87" i="2"/>
  <c r="AB88" i="2"/>
  <c r="AB89" i="2"/>
  <c r="AV86" i="2"/>
  <c r="AF86" i="2"/>
  <c r="AV87" i="2"/>
  <c r="AF87" i="2"/>
  <c r="AV88" i="2"/>
  <c r="AF88" i="2"/>
  <c r="AV89" i="2"/>
  <c r="AF89" i="2"/>
  <c r="AJ22" i="2"/>
  <c r="BG22" i="2"/>
  <c r="BH22" i="2"/>
  <c r="E24" i="4"/>
  <c r="D24" i="4"/>
  <c r="AB86" i="1"/>
  <c r="AB87" i="1"/>
  <c r="AB88" i="1"/>
  <c r="AB89" i="1"/>
  <c r="AW86" i="1"/>
  <c r="AF86" i="1"/>
  <c r="AW87" i="1"/>
  <c r="AF87" i="1"/>
  <c r="AW88" i="1"/>
  <c r="AF88" i="1"/>
  <c r="AW89" i="1"/>
  <c r="AF89" i="1"/>
  <c r="AJ22" i="1"/>
  <c r="BH22" i="1"/>
  <c r="BI22" i="1"/>
  <c r="C24" i="4"/>
  <c r="B24" i="4"/>
  <c r="AB82" i="3"/>
  <c r="AB83" i="3"/>
  <c r="AB84" i="3"/>
  <c r="AB85" i="3"/>
  <c r="AW82" i="3"/>
  <c r="AF82" i="3"/>
  <c r="AW83" i="3"/>
  <c r="AF83" i="3"/>
  <c r="AW84" i="3"/>
  <c r="AF84" i="3"/>
  <c r="AW85" i="3"/>
  <c r="AF85" i="3"/>
  <c r="AJ21" i="3"/>
  <c r="BH21" i="3"/>
  <c r="BI21" i="3"/>
  <c r="G23" i="4"/>
  <c r="F23" i="4"/>
  <c r="AB82" i="2"/>
  <c r="AB83" i="2"/>
  <c r="AB84" i="2"/>
  <c r="AB85" i="2"/>
  <c r="AV82" i="2"/>
  <c r="AF82" i="2"/>
  <c r="AV83" i="2"/>
  <c r="AF83" i="2"/>
  <c r="AV84" i="2"/>
  <c r="AF84" i="2"/>
  <c r="AV85" i="2"/>
  <c r="AF85" i="2"/>
  <c r="AJ21" i="2"/>
  <c r="BG21" i="2"/>
  <c r="BH21" i="2"/>
  <c r="E23" i="4"/>
  <c r="D23" i="4"/>
  <c r="AB82" i="1"/>
  <c r="AB83" i="1"/>
  <c r="AB84" i="1"/>
  <c r="AB85" i="1"/>
  <c r="AW82" i="1"/>
  <c r="AF82" i="1"/>
  <c r="AW83" i="1"/>
  <c r="AF83" i="1"/>
  <c r="AW84" i="1"/>
  <c r="AF84" i="1"/>
  <c r="AW85" i="1"/>
  <c r="AF85" i="1"/>
  <c r="AJ21" i="1"/>
  <c r="BH21" i="1"/>
  <c r="BI21" i="1"/>
  <c r="C23" i="4"/>
  <c r="B23" i="4"/>
  <c r="AB78" i="3"/>
  <c r="AB79" i="3"/>
  <c r="AB80" i="3"/>
  <c r="AB81" i="3"/>
  <c r="AW78" i="3"/>
  <c r="AF78" i="3"/>
  <c r="AW79" i="3"/>
  <c r="AF79" i="3"/>
  <c r="AW80" i="3"/>
  <c r="AF80" i="3"/>
  <c r="AW81" i="3"/>
  <c r="AF81" i="3"/>
  <c r="AJ20" i="3"/>
  <c r="BH20" i="3"/>
  <c r="BI20" i="3"/>
  <c r="G22" i="4"/>
  <c r="F22" i="4"/>
  <c r="AB78" i="2"/>
  <c r="AB79" i="2"/>
  <c r="AB80" i="2"/>
  <c r="AB81" i="2"/>
  <c r="AV78" i="2"/>
  <c r="AF78" i="2"/>
  <c r="AV79" i="2"/>
  <c r="AF79" i="2"/>
  <c r="AV80" i="2"/>
  <c r="AF80" i="2"/>
  <c r="AV81" i="2"/>
  <c r="AF81" i="2"/>
  <c r="AJ20" i="2"/>
  <c r="BG20" i="2"/>
  <c r="BH20" i="2"/>
  <c r="E22" i="4"/>
  <c r="D22" i="4"/>
  <c r="AB78" i="1"/>
  <c r="AB79" i="1"/>
  <c r="AB80" i="1"/>
  <c r="AB81" i="1"/>
  <c r="AW78" i="1"/>
  <c r="AF78" i="1"/>
  <c r="AW79" i="1"/>
  <c r="AF79" i="1"/>
  <c r="AW80" i="1"/>
  <c r="AF80" i="1"/>
  <c r="AW81" i="1"/>
  <c r="AF81" i="1"/>
  <c r="AJ20" i="1"/>
  <c r="BH20" i="1"/>
  <c r="BI20" i="1"/>
  <c r="C22" i="4"/>
  <c r="B22" i="4"/>
  <c r="AB74" i="3"/>
  <c r="AB75" i="3"/>
  <c r="AB76" i="3"/>
  <c r="AB77" i="3"/>
  <c r="AW74" i="3"/>
  <c r="AF74" i="3"/>
  <c r="AW75" i="3"/>
  <c r="AF75" i="3"/>
  <c r="AW76" i="3"/>
  <c r="AF76" i="3"/>
  <c r="AW77" i="3"/>
  <c r="AF77" i="3"/>
  <c r="AJ19" i="3"/>
  <c r="BH19" i="3"/>
  <c r="BI19" i="3"/>
  <c r="G21" i="4"/>
  <c r="F21" i="4"/>
  <c r="AB74" i="2"/>
  <c r="AB75" i="2"/>
  <c r="AB76" i="2"/>
  <c r="AB77" i="2"/>
  <c r="AV74" i="2"/>
  <c r="AF74" i="2"/>
  <c r="AV75" i="2"/>
  <c r="AF75" i="2"/>
  <c r="AV76" i="2"/>
  <c r="AF76" i="2"/>
  <c r="AV77" i="2"/>
  <c r="AF77" i="2"/>
  <c r="AJ19" i="2"/>
  <c r="BG19" i="2"/>
  <c r="BH19" i="2"/>
  <c r="E21" i="4"/>
  <c r="D21" i="4"/>
  <c r="AB74" i="1"/>
  <c r="AB75" i="1"/>
  <c r="AB76" i="1"/>
  <c r="AB77" i="1"/>
  <c r="AW74" i="1"/>
  <c r="AF74" i="1"/>
  <c r="AW75" i="1"/>
  <c r="AF75" i="1"/>
  <c r="AW76" i="1"/>
  <c r="AF76" i="1"/>
  <c r="AW77" i="1"/>
  <c r="AF77" i="1"/>
  <c r="AJ19" i="1"/>
  <c r="BH19" i="1"/>
  <c r="BI19" i="1"/>
  <c r="C21" i="4"/>
  <c r="B21" i="4"/>
  <c r="AB70" i="3"/>
  <c r="AB71" i="3"/>
  <c r="AB72" i="3"/>
  <c r="AB73" i="3"/>
  <c r="AW70" i="3"/>
  <c r="AF70" i="3"/>
  <c r="AW71" i="3"/>
  <c r="AF71" i="3"/>
  <c r="AW72" i="3"/>
  <c r="AF72" i="3"/>
  <c r="AW73" i="3"/>
  <c r="AF73" i="3"/>
  <c r="AJ18" i="3"/>
  <c r="BH18" i="3"/>
  <c r="BI18" i="3"/>
  <c r="G20" i="4"/>
  <c r="F20" i="4"/>
  <c r="AB70" i="2"/>
  <c r="AB71" i="2"/>
  <c r="AB72" i="2"/>
  <c r="AB73" i="2"/>
  <c r="AV70" i="2"/>
  <c r="AF70" i="2"/>
  <c r="AV71" i="2"/>
  <c r="AF71" i="2"/>
  <c r="AV72" i="2"/>
  <c r="AF72" i="2"/>
  <c r="AV73" i="2"/>
  <c r="AF73" i="2"/>
  <c r="AJ18" i="2"/>
  <c r="BG18" i="2"/>
  <c r="BH18" i="2"/>
  <c r="E20" i="4"/>
  <c r="D20" i="4"/>
  <c r="AB70" i="1"/>
  <c r="AB71" i="1"/>
  <c r="AB72" i="1"/>
  <c r="AB73" i="1"/>
  <c r="AW70" i="1"/>
  <c r="AF70" i="1"/>
  <c r="AW71" i="1"/>
  <c r="AF71" i="1"/>
  <c r="AW72" i="1"/>
  <c r="AF72" i="1"/>
  <c r="AW73" i="1"/>
  <c r="AF73" i="1"/>
  <c r="AJ18" i="1"/>
  <c r="BH18" i="1"/>
  <c r="BI18" i="1"/>
  <c r="C20" i="4"/>
  <c r="B20" i="4"/>
  <c r="AB66" i="3"/>
  <c r="AB67" i="3"/>
  <c r="AB68" i="3"/>
  <c r="AB69" i="3"/>
  <c r="AW66" i="3"/>
  <c r="AF66" i="3"/>
  <c r="AW67" i="3"/>
  <c r="AF67" i="3"/>
  <c r="AW68" i="3"/>
  <c r="AF68" i="3"/>
  <c r="AW69" i="3"/>
  <c r="AF69" i="3"/>
  <c r="AJ17" i="3"/>
  <c r="BH17" i="3"/>
  <c r="BI17" i="3"/>
  <c r="G19" i="4"/>
  <c r="F19" i="4"/>
  <c r="AB66" i="2"/>
  <c r="AB67" i="2"/>
  <c r="AB68" i="2"/>
  <c r="AB69" i="2"/>
  <c r="AV66" i="2"/>
  <c r="AF66" i="2"/>
  <c r="AV67" i="2"/>
  <c r="AF67" i="2"/>
  <c r="AV68" i="2"/>
  <c r="AF68" i="2"/>
  <c r="AV69" i="2"/>
  <c r="AF69" i="2"/>
  <c r="AJ17" i="2"/>
  <c r="BG17" i="2"/>
  <c r="BH17" i="2"/>
  <c r="E19" i="4"/>
  <c r="D19" i="4"/>
  <c r="AB66" i="1"/>
  <c r="AB67" i="1"/>
  <c r="AB68" i="1"/>
  <c r="AB69" i="1"/>
  <c r="AW66" i="1"/>
  <c r="AF66" i="1"/>
  <c r="AW67" i="1"/>
  <c r="AF67" i="1"/>
  <c r="AW68" i="1"/>
  <c r="AF68" i="1"/>
  <c r="AW69" i="1"/>
  <c r="AF69" i="1"/>
  <c r="AJ17" i="1"/>
  <c r="BH17" i="1"/>
  <c r="BI17" i="1"/>
  <c r="C19" i="4"/>
  <c r="B19" i="4"/>
  <c r="AB62" i="3"/>
  <c r="AB63" i="3"/>
  <c r="AB64" i="3"/>
  <c r="AB65" i="3"/>
  <c r="AW62" i="3"/>
  <c r="AF62" i="3"/>
  <c r="AW63" i="3"/>
  <c r="AF63" i="3"/>
  <c r="AW64" i="3"/>
  <c r="AF64" i="3"/>
  <c r="AW65" i="3"/>
  <c r="AF65" i="3"/>
  <c r="AJ16" i="3"/>
  <c r="BH16" i="3"/>
  <c r="BI16" i="3"/>
  <c r="G18" i="4"/>
  <c r="F18" i="4"/>
  <c r="AB62" i="2"/>
  <c r="AB63" i="2"/>
  <c r="AB64" i="2"/>
  <c r="AB65" i="2"/>
  <c r="AV62" i="2"/>
  <c r="AF62" i="2"/>
  <c r="AV63" i="2"/>
  <c r="AF63" i="2"/>
  <c r="AV64" i="2"/>
  <c r="AF64" i="2"/>
  <c r="AV65" i="2"/>
  <c r="AF65" i="2"/>
  <c r="AJ16" i="2"/>
  <c r="BG16" i="2"/>
  <c r="BH16" i="2"/>
  <c r="E18" i="4"/>
  <c r="D18" i="4"/>
  <c r="AB62" i="1"/>
  <c r="AB63" i="1"/>
  <c r="AB64" i="1"/>
  <c r="AB65" i="1"/>
  <c r="AW62" i="1"/>
  <c r="AF62" i="1"/>
  <c r="AW63" i="1"/>
  <c r="AF63" i="1"/>
  <c r="AW64" i="1"/>
  <c r="AF64" i="1"/>
  <c r="AW65" i="1"/>
  <c r="AF65" i="1"/>
  <c r="AJ16" i="1"/>
  <c r="BH16" i="1"/>
  <c r="BI16" i="1"/>
  <c r="C18" i="4"/>
  <c r="B18" i="4"/>
  <c r="AB58" i="3"/>
  <c r="AB59" i="3"/>
  <c r="AB60" i="3"/>
  <c r="AB61" i="3"/>
  <c r="AW58" i="3"/>
  <c r="AF58" i="3"/>
  <c r="AW59" i="3"/>
  <c r="AF59" i="3"/>
  <c r="AW60" i="3"/>
  <c r="AF60" i="3"/>
  <c r="AW61" i="3"/>
  <c r="AF61" i="3"/>
  <c r="AJ15" i="3"/>
  <c r="BH15" i="3"/>
  <c r="BI15" i="3"/>
  <c r="G17" i="4"/>
  <c r="F17" i="4"/>
  <c r="AB58" i="2"/>
  <c r="AB59" i="2"/>
  <c r="AB60" i="2"/>
  <c r="AB61" i="2"/>
  <c r="AV58" i="2"/>
  <c r="AF58" i="2"/>
  <c r="AV59" i="2"/>
  <c r="AF59" i="2"/>
  <c r="AV60" i="2"/>
  <c r="AF60" i="2"/>
  <c r="AV61" i="2"/>
  <c r="AF61" i="2"/>
  <c r="AJ15" i="2"/>
  <c r="BG15" i="2"/>
  <c r="BH15" i="2"/>
  <c r="E17" i="4"/>
  <c r="D17" i="4"/>
  <c r="AB58" i="1"/>
  <c r="AB59" i="1"/>
  <c r="AB60" i="1"/>
  <c r="AB61" i="1"/>
  <c r="AW58" i="1"/>
  <c r="AF58" i="1"/>
  <c r="AW59" i="1"/>
  <c r="AF59" i="1"/>
  <c r="AW60" i="1"/>
  <c r="AF60" i="1"/>
  <c r="AW61" i="1"/>
  <c r="AF61" i="1"/>
  <c r="AJ15" i="1"/>
  <c r="BH15" i="1"/>
  <c r="BI15" i="1"/>
  <c r="C17" i="4"/>
  <c r="B17" i="4"/>
  <c r="AB54" i="3"/>
  <c r="AB55" i="3"/>
  <c r="AB56" i="3"/>
  <c r="AB57" i="3"/>
  <c r="AW54" i="3"/>
  <c r="AF54" i="3"/>
  <c r="AW55" i="3"/>
  <c r="AF55" i="3"/>
  <c r="AW56" i="3"/>
  <c r="AF56" i="3"/>
  <c r="AW57" i="3"/>
  <c r="AF57" i="3"/>
  <c r="AJ14" i="3"/>
  <c r="BH14" i="3"/>
  <c r="BI14" i="3"/>
  <c r="G16" i="4"/>
  <c r="F16" i="4"/>
  <c r="AB54" i="2"/>
  <c r="AB55" i="2"/>
  <c r="AB56" i="2"/>
  <c r="AB57" i="2"/>
  <c r="AV54" i="2"/>
  <c r="AF54" i="2"/>
  <c r="AV55" i="2"/>
  <c r="AF55" i="2"/>
  <c r="AV56" i="2"/>
  <c r="AF56" i="2"/>
  <c r="AV57" i="2"/>
  <c r="AF57" i="2"/>
  <c r="AJ14" i="2"/>
  <c r="BG14" i="2"/>
  <c r="BH14" i="2"/>
  <c r="E16" i="4"/>
  <c r="D16" i="4"/>
  <c r="AB54" i="1"/>
  <c r="AB55" i="1"/>
  <c r="AB56" i="1"/>
  <c r="AB57" i="1"/>
  <c r="AW54" i="1"/>
  <c r="AF54" i="1"/>
  <c r="AW55" i="1"/>
  <c r="AF55" i="1"/>
  <c r="AW56" i="1"/>
  <c r="AF56" i="1"/>
  <c r="AW57" i="1"/>
  <c r="AF57" i="1"/>
  <c r="AJ14" i="1"/>
  <c r="BH14" i="1"/>
  <c r="BI14" i="1"/>
  <c r="C16" i="4"/>
  <c r="B16" i="4"/>
  <c r="AB50" i="3"/>
  <c r="AB51" i="3"/>
  <c r="AB52" i="3"/>
  <c r="AB53" i="3"/>
  <c r="AW50" i="3"/>
  <c r="AF50" i="3"/>
  <c r="AW51" i="3"/>
  <c r="AF51" i="3"/>
  <c r="AW52" i="3"/>
  <c r="AF52" i="3"/>
  <c r="AW53" i="3"/>
  <c r="AF53" i="3"/>
  <c r="AJ13" i="3"/>
  <c r="BH13" i="3"/>
  <c r="BI13" i="3"/>
  <c r="G15" i="4"/>
  <c r="F15" i="4"/>
  <c r="AB50" i="2"/>
  <c r="AB51" i="2"/>
  <c r="AB52" i="2"/>
  <c r="AB53" i="2"/>
  <c r="AV50" i="2"/>
  <c r="AF50" i="2"/>
  <c r="AV51" i="2"/>
  <c r="AF51" i="2"/>
  <c r="AV52" i="2"/>
  <c r="AF52" i="2"/>
  <c r="AV53" i="2"/>
  <c r="AF53" i="2"/>
  <c r="AJ13" i="2"/>
  <c r="BG13" i="2"/>
  <c r="BH13" i="2"/>
  <c r="E15" i="4"/>
  <c r="D15" i="4"/>
  <c r="AB50" i="1"/>
  <c r="AB51" i="1"/>
  <c r="AB52" i="1"/>
  <c r="AB53" i="1"/>
  <c r="AW50" i="1"/>
  <c r="AF50" i="1"/>
  <c r="AW51" i="1"/>
  <c r="AF51" i="1"/>
  <c r="AW52" i="1"/>
  <c r="AF52" i="1"/>
  <c r="AW53" i="1"/>
  <c r="AF53" i="1"/>
  <c r="AJ13" i="1"/>
  <c r="BH13" i="1"/>
  <c r="BI13" i="1"/>
  <c r="C15" i="4"/>
  <c r="B15" i="4"/>
  <c r="AB46" i="3"/>
  <c r="AB47" i="3"/>
  <c r="AB48" i="3"/>
  <c r="AB49" i="3"/>
  <c r="AW46" i="3"/>
  <c r="AF46" i="3"/>
  <c r="AW47" i="3"/>
  <c r="AF47" i="3"/>
  <c r="AW48" i="3"/>
  <c r="AF48" i="3"/>
  <c r="AW49" i="3"/>
  <c r="AF49" i="3"/>
  <c r="AJ12" i="3"/>
  <c r="BH12" i="3"/>
  <c r="BI12" i="3"/>
  <c r="G14" i="4"/>
  <c r="F14" i="4"/>
  <c r="AB46" i="2"/>
  <c r="AB47" i="2"/>
  <c r="AB48" i="2"/>
  <c r="AB49" i="2"/>
  <c r="AV46" i="2"/>
  <c r="AF46" i="2"/>
  <c r="AV47" i="2"/>
  <c r="AF47" i="2"/>
  <c r="AV48" i="2"/>
  <c r="AF48" i="2"/>
  <c r="AV49" i="2"/>
  <c r="AF49" i="2"/>
  <c r="AJ12" i="2"/>
  <c r="BG12" i="2"/>
  <c r="BH12" i="2"/>
  <c r="E14" i="4"/>
  <c r="D14" i="4"/>
  <c r="AB46" i="1"/>
  <c r="AB47" i="1"/>
  <c r="AB48" i="1"/>
  <c r="AB49" i="1"/>
  <c r="AW46" i="1"/>
  <c r="AF46" i="1"/>
  <c r="AW47" i="1"/>
  <c r="AF47" i="1"/>
  <c r="AW48" i="1"/>
  <c r="AF48" i="1"/>
  <c r="AW49" i="1"/>
  <c r="AF49" i="1"/>
  <c r="AJ12" i="1"/>
  <c r="BH12" i="1"/>
  <c r="BI12" i="1"/>
  <c r="C14" i="4"/>
  <c r="B14" i="4"/>
  <c r="BH11" i="3"/>
  <c r="BI11" i="3"/>
  <c r="G13" i="4"/>
  <c r="BG11" i="2"/>
  <c r="BH11" i="2"/>
  <c r="E13" i="4"/>
  <c r="BH11" i="1"/>
  <c r="BI11" i="1"/>
  <c r="C13" i="4"/>
  <c r="AB38" i="3"/>
  <c r="AB39" i="3"/>
  <c r="AB40" i="3"/>
  <c r="AB41" i="3"/>
  <c r="AW38" i="3"/>
  <c r="AF38" i="3"/>
  <c r="AW39" i="3"/>
  <c r="AF39" i="3"/>
  <c r="AW40" i="3"/>
  <c r="AF40" i="3"/>
  <c r="AW41" i="3"/>
  <c r="AF41" i="3"/>
  <c r="AJ10" i="3"/>
  <c r="BH10" i="3"/>
  <c r="BI10" i="3"/>
  <c r="G12" i="4"/>
  <c r="F12" i="4"/>
  <c r="AB38" i="2"/>
  <c r="AB39" i="2"/>
  <c r="AB40" i="2"/>
  <c r="AB41" i="2"/>
  <c r="AV38" i="2"/>
  <c r="AF38" i="2"/>
  <c r="AV39" i="2"/>
  <c r="AF39" i="2"/>
  <c r="AV40" i="2"/>
  <c r="AF40" i="2"/>
  <c r="AV41" i="2"/>
  <c r="AF41" i="2"/>
  <c r="AJ10" i="2"/>
  <c r="BG10" i="2"/>
  <c r="BH10" i="2"/>
  <c r="E12" i="4"/>
  <c r="D12" i="4"/>
  <c r="AB38" i="1"/>
  <c r="AB39" i="1"/>
  <c r="AB40" i="1"/>
  <c r="AB41" i="1"/>
  <c r="AW38" i="1"/>
  <c r="AF38" i="1"/>
  <c r="AW39" i="1"/>
  <c r="AF39" i="1"/>
  <c r="AW40" i="1"/>
  <c r="AF40" i="1"/>
  <c r="AW41" i="1"/>
  <c r="AF41" i="1"/>
  <c r="AJ10" i="1"/>
  <c r="BH10" i="1"/>
  <c r="BI10" i="1"/>
  <c r="C12" i="4"/>
  <c r="B12" i="4"/>
  <c r="AB34" i="3"/>
  <c r="AB35" i="3"/>
  <c r="AB36" i="3"/>
  <c r="AB37" i="3"/>
  <c r="AW34" i="3"/>
  <c r="AF34" i="3"/>
  <c r="AW35" i="3"/>
  <c r="AF35" i="3"/>
  <c r="AW36" i="3"/>
  <c r="AF36" i="3"/>
  <c r="AW37" i="3"/>
  <c r="AF37" i="3"/>
  <c r="AJ9" i="3"/>
  <c r="BH9" i="3"/>
  <c r="BI9" i="3"/>
  <c r="G11" i="4"/>
  <c r="F11" i="4"/>
  <c r="AB34" i="2"/>
  <c r="AB35" i="2"/>
  <c r="AB36" i="2"/>
  <c r="AB37" i="2"/>
  <c r="AV34" i="2"/>
  <c r="AF34" i="2"/>
  <c r="AV35" i="2"/>
  <c r="AF35" i="2"/>
  <c r="AV36" i="2"/>
  <c r="AF36" i="2"/>
  <c r="AV37" i="2"/>
  <c r="AF37" i="2"/>
  <c r="AJ9" i="2"/>
  <c r="BG9" i="2"/>
  <c r="BH9" i="2"/>
  <c r="E11" i="4"/>
  <c r="D11" i="4"/>
  <c r="AB34" i="1"/>
  <c r="AB35" i="1"/>
  <c r="AB36" i="1"/>
  <c r="AB37" i="1"/>
  <c r="AW34" i="1"/>
  <c r="AF34" i="1"/>
  <c r="AW35" i="1"/>
  <c r="AF35" i="1"/>
  <c r="AW36" i="1"/>
  <c r="AF36" i="1"/>
  <c r="AW37" i="1"/>
  <c r="AF37" i="1"/>
  <c r="AJ9" i="1"/>
  <c r="BH9" i="1"/>
  <c r="BI9" i="1"/>
  <c r="C11" i="4"/>
  <c r="B11" i="4"/>
  <c r="AB30" i="3"/>
  <c r="AB31" i="3"/>
  <c r="AB32" i="3"/>
  <c r="AB33" i="3"/>
  <c r="AW30" i="3"/>
  <c r="AF30" i="3"/>
  <c r="AW31" i="3"/>
  <c r="AF31" i="3"/>
  <c r="AW32" i="3"/>
  <c r="AF32" i="3"/>
  <c r="AW33" i="3"/>
  <c r="AF33" i="3"/>
  <c r="AJ8" i="3"/>
  <c r="BH8" i="3"/>
  <c r="BI8" i="3"/>
  <c r="G10" i="4"/>
  <c r="F10" i="4"/>
  <c r="AB30" i="2"/>
  <c r="AB31" i="2"/>
  <c r="AB32" i="2"/>
  <c r="AB33" i="2"/>
  <c r="AV30" i="2"/>
  <c r="AF30" i="2"/>
  <c r="AV31" i="2"/>
  <c r="AF31" i="2"/>
  <c r="AV32" i="2"/>
  <c r="AF32" i="2"/>
  <c r="AV33" i="2"/>
  <c r="AF33" i="2"/>
  <c r="AJ8" i="2"/>
  <c r="BG8" i="2"/>
  <c r="BH8" i="2"/>
  <c r="E10" i="4"/>
  <c r="D10" i="4"/>
  <c r="AB30" i="1"/>
  <c r="AB31" i="1"/>
  <c r="AB32" i="1"/>
  <c r="AB33" i="1"/>
  <c r="AW30" i="1"/>
  <c r="AF30" i="1"/>
  <c r="AW31" i="1"/>
  <c r="AF31" i="1"/>
  <c r="AW32" i="1"/>
  <c r="AF32" i="1"/>
  <c r="AW33" i="1"/>
  <c r="AF33" i="1"/>
  <c r="AJ8" i="1"/>
  <c r="BH8" i="1"/>
  <c r="BI8" i="1"/>
  <c r="C10" i="4"/>
  <c r="B10" i="4"/>
  <c r="AB26" i="3"/>
  <c r="AB27" i="3"/>
  <c r="AB28" i="3"/>
  <c r="AB29" i="3"/>
  <c r="AW26" i="3"/>
  <c r="AF26" i="3"/>
  <c r="AW27" i="3"/>
  <c r="AF27" i="3"/>
  <c r="AW28" i="3"/>
  <c r="AF28" i="3"/>
  <c r="AW29" i="3"/>
  <c r="AF29" i="3"/>
  <c r="AJ7" i="3"/>
  <c r="BH7" i="3"/>
  <c r="BI7" i="3"/>
  <c r="G9" i="4"/>
  <c r="F9" i="4"/>
  <c r="AB26" i="2"/>
  <c r="AB27" i="2"/>
  <c r="AB28" i="2"/>
  <c r="AB29" i="2"/>
  <c r="AV26" i="2"/>
  <c r="AF26" i="2"/>
  <c r="AV27" i="2"/>
  <c r="AF27" i="2"/>
  <c r="AV28" i="2"/>
  <c r="AF28" i="2"/>
  <c r="AV29" i="2"/>
  <c r="AF29" i="2"/>
  <c r="AJ7" i="2"/>
  <c r="BG7" i="2"/>
  <c r="BH7" i="2"/>
  <c r="E9" i="4"/>
  <c r="D9" i="4"/>
  <c r="AB26" i="1"/>
  <c r="AB27" i="1"/>
  <c r="AB28" i="1"/>
  <c r="AB29" i="1"/>
  <c r="AW26" i="1"/>
  <c r="AF26" i="1"/>
  <c r="AW27" i="1"/>
  <c r="AF27" i="1"/>
  <c r="AW28" i="1"/>
  <c r="AF28" i="1"/>
  <c r="AW29" i="1"/>
  <c r="AF29" i="1"/>
  <c r="AJ7" i="1"/>
  <c r="BH7" i="1"/>
  <c r="BI7" i="1"/>
  <c r="C9" i="4"/>
  <c r="B9" i="4"/>
  <c r="AB22" i="3"/>
  <c r="AB23" i="3"/>
  <c r="AB24" i="3"/>
  <c r="AB25" i="3"/>
  <c r="AF22" i="3"/>
  <c r="AF23" i="3"/>
  <c r="AF24" i="3"/>
  <c r="AJ6" i="3"/>
  <c r="BH6" i="3"/>
  <c r="BI6" i="3"/>
  <c r="G8" i="4"/>
  <c r="F8" i="4"/>
  <c r="AB22" i="2"/>
  <c r="AB23" i="2"/>
  <c r="AB24" i="2"/>
  <c r="AB25" i="2"/>
  <c r="AF22" i="2"/>
  <c r="AF23" i="2"/>
  <c r="AF24" i="2"/>
  <c r="AJ6" i="2"/>
  <c r="BG6" i="2"/>
  <c r="BH6" i="2"/>
  <c r="E8" i="4"/>
  <c r="D8" i="4"/>
  <c r="AB22" i="1"/>
  <c r="AB23" i="1"/>
  <c r="AB24" i="1"/>
  <c r="AB25" i="1"/>
  <c r="AF22" i="1"/>
  <c r="AF23" i="1"/>
  <c r="AF24" i="1"/>
  <c r="AJ6" i="1"/>
  <c r="BH6" i="1"/>
  <c r="BI6" i="1"/>
  <c r="C8" i="4"/>
  <c r="B8" i="4"/>
  <c r="AB18" i="3"/>
  <c r="AB19" i="3"/>
  <c r="AB20" i="3"/>
  <c r="AB21" i="3"/>
  <c r="AF18" i="3"/>
  <c r="AF19" i="3"/>
  <c r="AF20" i="3"/>
  <c r="AF21" i="3"/>
  <c r="AJ5" i="3"/>
  <c r="BH5" i="3"/>
  <c r="BI5" i="3"/>
  <c r="G7" i="4"/>
  <c r="F7" i="4"/>
  <c r="AB18" i="2"/>
  <c r="AB19" i="2"/>
  <c r="AB20" i="2"/>
  <c r="AB21" i="2"/>
  <c r="AF18" i="2"/>
  <c r="AF19" i="2"/>
  <c r="AF20" i="2"/>
  <c r="AF21" i="2"/>
  <c r="AJ5" i="2"/>
  <c r="BG5" i="2"/>
  <c r="BH5" i="2"/>
  <c r="E7" i="4"/>
  <c r="D7" i="4"/>
  <c r="AB18" i="1"/>
  <c r="AB19" i="1"/>
  <c r="AB20" i="1"/>
  <c r="AB21" i="1"/>
  <c r="AF18" i="1"/>
  <c r="AF19" i="1"/>
  <c r="AF20" i="1"/>
  <c r="AF21" i="1"/>
  <c r="AJ5" i="1"/>
  <c r="BH5" i="1"/>
  <c r="BI5" i="1"/>
  <c r="C7" i="4"/>
  <c r="B7" i="4"/>
  <c r="AB14" i="3"/>
  <c r="AB15" i="3"/>
  <c r="AB16" i="3"/>
  <c r="AB17" i="3"/>
  <c r="AF14" i="3"/>
  <c r="AF15" i="3"/>
  <c r="AF16" i="3"/>
  <c r="AF17" i="3"/>
  <c r="AJ4" i="3"/>
  <c r="BH4" i="3"/>
  <c r="BI4" i="3"/>
  <c r="G6" i="4"/>
  <c r="F6" i="4"/>
  <c r="AB14" i="2"/>
  <c r="AB15" i="2"/>
  <c r="AB16" i="2"/>
  <c r="AB17" i="2"/>
  <c r="AF14" i="2"/>
  <c r="AF15" i="2"/>
  <c r="AF16" i="2"/>
  <c r="AF17" i="2"/>
  <c r="AJ4" i="2"/>
  <c r="BG4" i="2"/>
  <c r="BH4" i="2"/>
  <c r="E6" i="4"/>
  <c r="D6" i="4"/>
  <c r="AB14" i="1"/>
  <c r="AB15" i="1"/>
  <c r="AB16" i="1"/>
  <c r="AB17" i="1"/>
  <c r="AF14" i="1"/>
  <c r="AF15" i="1"/>
  <c r="AF16" i="1"/>
  <c r="AF17" i="1"/>
  <c r="AJ4" i="1"/>
  <c r="BH4" i="1"/>
  <c r="BI4" i="1"/>
  <c r="C6" i="4"/>
  <c r="B6" i="4"/>
  <c r="AA3" i="3"/>
  <c r="AA4" i="3"/>
  <c r="AA5" i="3"/>
  <c r="AA6" i="3"/>
  <c r="AF3" i="3"/>
  <c r="AF4" i="3"/>
  <c r="AF5" i="3"/>
  <c r="AF6" i="3"/>
  <c r="AJ3" i="3"/>
  <c r="BH3" i="3"/>
  <c r="BI3" i="3"/>
  <c r="G5" i="4"/>
  <c r="F5" i="4"/>
  <c r="AA3" i="2"/>
  <c r="AA4" i="2"/>
  <c r="AA5" i="2"/>
  <c r="AA6" i="2"/>
  <c r="AF3" i="2"/>
  <c r="AF4" i="2"/>
  <c r="AF5" i="2"/>
  <c r="AF6" i="2"/>
  <c r="AJ3" i="2"/>
  <c r="BG3" i="2"/>
  <c r="BH3" i="2"/>
  <c r="E5" i="4"/>
  <c r="D5" i="4"/>
  <c r="AA3" i="1"/>
  <c r="AA4" i="1"/>
  <c r="AA5" i="1"/>
  <c r="AA6" i="1"/>
  <c r="AF3" i="1"/>
  <c r="AF4" i="1"/>
  <c r="AF5" i="1"/>
  <c r="AF6" i="1"/>
  <c r="AJ3" i="1"/>
  <c r="BH3" i="1"/>
  <c r="BI3" i="1"/>
  <c r="C5" i="4"/>
  <c r="B5" i="4"/>
  <c r="BC117" i="3"/>
  <c r="AH117" i="3"/>
  <c r="AG117" i="3"/>
  <c r="Z1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BC116" i="3"/>
  <c r="AH116" i="3"/>
  <c r="AG116" i="3"/>
  <c r="Z1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BC115" i="3"/>
  <c r="AH115" i="3"/>
  <c r="AG115" i="3"/>
  <c r="Z1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BC114" i="3"/>
  <c r="AH114" i="3"/>
  <c r="AG114" i="3"/>
  <c r="Z1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BC113" i="3"/>
  <c r="AH113" i="3"/>
  <c r="AG113" i="3"/>
  <c r="Z113" i="3"/>
  <c r="BC112" i="3"/>
  <c r="AH112" i="3"/>
  <c r="AG112" i="3"/>
  <c r="Z112" i="3"/>
  <c r="BC111" i="3"/>
  <c r="AH111" i="3"/>
  <c r="AG111" i="3"/>
  <c r="Z111" i="3"/>
  <c r="BC110" i="3"/>
  <c r="AH110" i="3"/>
  <c r="AG110" i="3"/>
  <c r="Z110" i="3"/>
  <c r="BC109" i="3"/>
  <c r="AH109" i="3"/>
  <c r="AG109" i="3"/>
  <c r="Z109" i="3"/>
  <c r="BC108" i="3"/>
  <c r="AH108" i="3"/>
  <c r="AG108" i="3"/>
  <c r="Z108" i="3"/>
  <c r="BC107" i="3"/>
  <c r="AH107" i="3"/>
  <c r="AG107" i="3"/>
  <c r="Z107" i="3"/>
  <c r="BC106" i="3"/>
  <c r="AH106" i="3"/>
  <c r="AG106" i="3"/>
  <c r="Z106" i="3"/>
  <c r="BC105" i="3"/>
  <c r="AH105" i="3"/>
  <c r="AG105" i="3"/>
  <c r="Z105" i="3"/>
  <c r="BC104" i="3"/>
  <c r="AH104" i="3"/>
  <c r="AG104" i="3"/>
  <c r="Z104" i="3"/>
  <c r="BC103" i="3"/>
  <c r="AH103" i="3"/>
  <c r="AG103" i="3"/>
  <c r="Z103" i="3"/>
  <c r="BC102" i="3"/>
  <c r="AH102" i="3"/>
  <c r="AG102" i="3"/>
  <c r="Z102" i="3"/>
  <c r="BC101" i="3"/>
  <c r="AH101" i="3"/>
  <c r="AG101" i="3"/>
  <c r="Z101" i="3"/>
  <c r="BC100" i="3"/>
  <c r="AH100" i="3"/>
  <c r="AG100" i="3"/>
  <c r="Z100" i="3"/>
  <c r="BC99" i="3"/>
  <c r="AH99" i="3"/>
  <c r="AG99" i="3"/>
  <c r="Z99" i="3"/>
  <c r="BC98" i="3"/>
  <c r="AH98" i="3"/>
  <c r="AG98" i="3"/>
  <c r="Z98" i="3"/>
  <c r="BC97" i="3"/>
  <c r="AH97" i="3"/>
  <c r="AG97" i="3"/>
  <c r="Z97" i="3"/>
  <c r="BC96" i="3"/>
  <c r="AH96" i="3"/>
  <c r="AG96" i="3"/>
  <c r="Z96" i="3"/>
  <c r="BC95" i="3"/>
  <c r="AH95" i="3"/>
  <c r="AG95" i="3"/>
  <c r="Z95" i="3"/>
  <c r="BC94" i="3"/>
  <c r="AH94" i="3"/>
  <c r="AG94" i="3"/>
  <c r="Z94" i="3"/>
  <c r="BC93" i="3"/>
  <c r="AH93" i="3"/>
  <c r="AG93" i="3"/>
  <c r="Z93" i="3"/>
  <c r="BC92" i="3"/>
  <c r="AH92" i="3"/>
  <c r="AG92" i="3"/>
  <c r="Z92" i="3"/>
  <c r="BC91" i="3"/>
  <c r="AH91" i="3"/>
  <c r="AG91" i="3"/>
  <c r="Z91" i="3"/>
  <c r="BC90" i="3"/>
  <c r="AH90" i="3"/>
  <c r="AG90" i="3"/>
  <c r="Z90" i="3"/>
  <c r="BC89" i="3"/>
  <c r="AH89" i="3"/>
  <c r="AG89" i="3"/>
  <c r="Z89" i="3"/>
  <c r="BC88" i="3"/>
  <c r="AH88" i="3"/>
  <c r="AG88" i="3"/>
  <c r="Z88" i="3"/>
  <c r="BC87" i="3"/>
  <c r="AH87" i="3"/>
  <c r="AG87" i="3"/>
  <c r="Z87" i="3"/>
  <c r="BC86" i="3"/>
  <c r="AH86" i="3"/>
  <c r="AG86" i="3"/>
  <c r="Z86" i="3"/>
  <c r="BC85" i="3"/>
  <c r="AH85" i="3"/>
  <c r="AG85" i="3"/>
  <c r="Z85" i="3"/>
  <c r="BC84" i="3"/>
  <c r="AH84" i="3"/>
  <c r="AG84" i="3"/>
  <c r="Z84" i="3"/>
  <c r="BC83" i="3"/>
  <c r="AH83" i="3"/>
  <c r="AG83" i="3"/>
  <c r="Z83" i="3"/>
  <c r="BC82" i="3"/>
  <c r="AH82" i="3"/>
  <c r="AG82" i="3"/>
  <c r="Z82" i="3"/>
  <c r="BC81" i="3"/>
  <c r="AH81" i="3"/>
  <c r="AG81" i="3"/>
  <c r="Z81" i="3"/>
  <c r="BC80" i="3"/>
  <c r="AH80" i="3"/>
  <c r="AG80" i="3"/>
  <c r="Z80" i="3"/>
  <c r="BC79" i="3"/>
  <c r="AH79" i="3"/>
  <c r="AG79" i="3"/>
  <c r="Z79" i="3"/>
  <c r="BC78" i="3"/>
  <c r="AH78" i="3"/>
  <c r="AG78" i="3"/>
  <c r="Z78" i="3"/>
  <c r="BC77" i="3"/>
  <c r="AH77" i="3"/>
  <c r="AG77" i="3"/>
  <c r="Z77" i="3"/>
  <c r="BC76" i="3"/>
  <c r="AH76" i="3"/>
  <c r="AG76" i="3"/>
  <c r="Z76" i="3"/>
  <c r="BC75" i="3"/>
  <c r="AH75" i="3"/>
  <c r="AG75" i="3"/>
  <c r="Z75" i="3"/>
  <c r="BC74" i="3"/>
  <c r="AH74" i="3"/>
  <c r="AG74" i="3"/>
  <c r="Z74" i="3"/>
  <c r="BC73" i="3"/>
  <c r="AH73" i="3"/>
  <c r="AG73" i="3"/>
  <c r="Z73" i="3"/>
  <c r="BC72" i="3"/>
  <c r="AH72" i="3"/>
  <c r="AG72" i="3"/>
  <c r="Z72" i="3"/>
  <c r="BC71" i="3"/>
  <c r="AH71" i="3"/>
  <c r="AG71" i="3"/>
  <c r="Z71" i="3"/>
  <c r="BC70" i="3"/>
  <c r="AH70" i="3"/>
  <c r="AG70" i="3"/>
  <c r="Z70" i="3"/>
  <c r="BC69" i="3"/>
  <c r="AH69" i="3"/>
  <c r="AG69" i="3"/>
  <c r="Z69" i="3"/>
  <c r="BC68" i="3"/>
  <c r="AH68" i="3"/>
  <c r="AG68" i="3"/>
  <c r="Z68" i="3"/>
  <c r="BC67" i="3"/>
  <c r="AH67" i="3"/>
  <c r="AG67" i="3"/>
  <c r="Z67" i="3"/>
  <c r="BC66" i="3"/>
  <c r="AH66" i="3"/>
  <c r="AG66" i="3"/>
  <c r="Z66" i="3"/>
  <c r="BC65" i="3"/>
  <c r="AH65" i="3"/>
  <c r="AG65" i="3"/>
  <c r="Z65" i="3"/>
  <c r="BC64" i="3"/>
  <c r="AH64" i="3"/>
  <c r="AG64" i="3"/>
  <c r="Z64" i="3"/>
  <c r="BC63" i="3"/>
  <c r="AH63" i="3"/>
  <c r="AG63" i="3"/>
  <c r="Z63" i="3"/>
  <c r="BC62" i="3"/>
  <c r="AH62" i="3"/>
  <c r="AG62" i="3"/>
  <c r="Z62" i="3"/>
  <c r="BC61" i="3"/>
  <c r="AH61" i="3"/>
  <c r="AG61" i="3"/>
  <c r="Z61" i="3"/>
  <c r="BC60" i="3"/>
  <c r="AH60" i="3"/>
  <c r="AG60" i="3"/>
  <c r="Z60" i="3"/>
  <c r="BC59" i="3"/>
  <c r="AH59" i="3"/>
  <c r="AG59" i="3"/>
  <c r="Z59" i="3"/>
  <c r="BC58" i="3"/>
  <c r="AH58" i="3"/>
  <c r="AG58" i="3"/>
  <c r="Z58" i="3"/>
  <c r="BC57" i="3"/>
  <c r="AH57" i="3"/>
  <c r="AG57" i="3"/>
  <c r="Z57" i="3"/>
  <c r="BC56" i="3"/>
  <c r="AH56" i="3"/>
  <c r="AG56" i="3"/>
  <c r="Z56" i="3"/>
  <c r="BC55" i="3"/>
  <c r="AH55" i="3"/>
  <c r="AG55" i="3"/>
  <c r="Z55" i="3"/>
  <c r="BC54" i="3"/>
  <c r="AH54" i="3"/>
  <c r="AG54" i="3"/>
  <c r="Z54" i="3"/>
  <c r="BC53" i="3"/>
  <c r="AH53" i="3"/>
  <c r="AG53" i="3"/>
  <c r="Z53" i="3"/>
  <c r="BC52" i="3"/>
  <c r="AH52" i="3"/>
  <c r="AG52" i="3"/>
  <c r="Z52" i="3"/>
  <c r="BC51" i="3"/>
  <c r="AH51" i="3"/>
  <c r="AG51" i="3"/>
  <c r="Z51" i="3"/>
  <c r="BC50" i="3"/>
  <c r="AH50" i="3"/>
  <c r="AG50" i="3"/>
  <c r="Z50" i="3"/>
  <c r="BC49" i="3"/>
  <c r="AH49" i="3"/>
  <c r="AG49" i="3"/>
  <c r="Z49" i="3"/>
  <c r="BC48" i="3"/>
  <c r="AH48" i="3"/>
  <c r="AG48" i="3"/>
  <c r="Z48" i="3"/>
  <c r="BC47" i="3"/>
  <c r="AH47" i="3"/>
  <c r="AG47" i="3"/>
  <c r="Z47" i="3"/>
  <c r="BC46" i="3"/>
  <c r="AH46" i="3"/>
  <c r="AG46" i="3"/>
  <c r="Z46" i="3"/>
  <c r="BC45" i="3"/>
  <c r="AH45" i="3"/>
  <c r="AG45" i="3"/>
  <c r="Z45" i="3"/>
  <c r="BC44" i="3"/>
  <c r="AH44" i="3"/>
  <c r="AG44" i="3"/>
  <c r="Z44" i="3"/>
  <c r="BC43" i="3"/>
  <c r="AH43" i="3"/>
  <c r="AG43" i="3"/>
  <c r="Z43" i="3"/>
  <c r="BC42" i="3"/>
  <c r="AH42" i="3"/>
  <c r="AG42" i="3"/>
  <c r="Z42" i="3"/>
  <c r="BC41" i="3"/>
  <c r="AH41" i="3"/>
  <c r="AG41" i="3"/>
  <c r="Z41" i="3"/>
  <c r="BC40" i="3"/>
  <c r="AH40" i="3"/>
  <c r="AG40" i="3"/>
  <c r="Z40" i="3"/>
  <c r="BC39" i="3"/>
  <c r="AH39" i="3"/>
  <c r="AG39" i="3"/>
  <c r="Z39" i="3"/>
  <c r="BC38" i="3"/>
  <c r="AH38" i="3"/>
  <c r="AG38" i="3"/>
  <c r="Z38" i="3"/>
  <c r="BC37" i="3"/>
  <c r="AH37" i="3"/>
  <c r="AG37" i="3"/>
  <c r="Z37" i="3"/>
  <c r="BC36" i="3"/>
  <c r="AH36" i="3"/>
  <c r="AG36" i="3"/>
  <c r="Z36" i="3"/>
  <c r="BC35" i="3"/>
  <c r="AH35" i="3"/>
  <c r="AG35" i="3"/>
  <c r="Z35" i="3"/>
  <c r="BC34" i="3"/>
  <c r="AH34" i="3"/>
  <c r="AG34" i="3"/>
  <c r="Z34" i="3"/>
  <c r="BC33" i="3"/>
  <c r="AH33" i="3"/>
  <c r="AG33" i="3"/>
  <c r="Z33" i="3"/>
  <c r="BC32" i="3"/>
  <c r="AH32" i="3"/>
  <c r="AG32" i="3"/>
  <c r="Z32" i="3"/>
  <c r="C26" i="3"/>
  <c r="C27" i="3"/>
  <c r="C28" i="3"/>
  <c r="C29" i="3"/>
  <c r="C32" i="3"/>
  <c r="BC31" i="3"/>
  <c r="AH31" i="3"/>
  <c r="AG31" i="3"/>
  <c r="Z31" i="3"/>
  <c r="BC30" i="3"/>
  <c r="AM7" i="3"/>
  <c r="AO7" i="3"/>
  <c r="AM8" i="3"/>
  <c r="AN7" i="3"/>
  <c r="AN8" i="3"/>
  <c r="AP8" i="3"/>
  <c r="AM9" i="3"/>
  <c r="AP9" i="3"/>
  <c r="AM10" i="3"/>
  <c r="AP10" i="3"/>
  <c r="AM11" i="3"/>
  <c r="AP11" i="3"/>
  <c r="AM12" i="3"/>
  <c r="AP12" i="3"/>
  <c r="AM13" i="3"/>
  <c r="AP13" i="3"/>
  <c r="AM14" i="3"/>
  <c r="AP14" i="3"/>
  <c r="AM15" i="3"/>
  <c r="AP15" i="3"/>
  <c r="AM16" i="3"/>
  <c r="AP16" i="3"/>
  <c r="AM17" i="3"/>
  <c r="AP17" i="3"/>
  <c r="AM18" i="3"/>
  <c r="AP18" i="3"/>
  <c r="AM19" i="3"/>
  <c r="AP19" i="3"/>
  <c r="AM20" i="3"/>
  <c r="AP20" i="3"/>
  <c r="AM21" i="3"/>
  <c r="AP21" i="3"/>
  <c r="AM22" i="3"/>
  <c r="AP22" i="3"/>
  <c r="AM23" i="3"/>
  <c r="AP23" i="3"/>
  <c r="AM24" i="3"/>
  <c r="AP24" i="3"/>
  <c r="AM25" i="3"/>
  <c r="AP25" i="3"/>
  <c r="AM26" i="3"/>
  <c r="AP26" i="3"/>
  <c r="AM27" i="3"/>
  <c r="AP27" i="3"/>
  <c r="AM28" i="3"/>
  <c r="AP28" i="3"/>
  <c r="AM29" i="3"/>
  <c r="AP29" i="3"/>
  <c r="AP6" i="3"/>
  <c r="AP30" i="3"/>
  <c r="AH30" i="3"/>
  <c r="AG30" i="3"/>
  <c r="Z30" i="3"/>
  <c r="BG29" i="3"/>
  <c r="BF29" i="3"/>
  <c r="BE29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C29" i="3"/>
  <c r="AR29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Q29" i="3"/>
  <c r="AL2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H29" i="3"/>
  <c r="AG29" i="3"/>
  <c r="Z29" i="3"/>
  <c r="BG28" i="3"/>
  <c r="BF28" i="3"/>
  <c r="BE28" i="3"/>
  <c r="BC28" i="3"/>
  <c r="AR28" i="3"/>
  <c r="AQ28" i="3"/>
  <c r="AL28" i="3"/>
  <c r="AH28" i="3"/>
  <c r="AG28" i="3"/>
  <c r="Z28" i="3"/>
  <c r="BG27" i="3"/>
  <c r="BF27" i="3"/>
  <c r="BE27" i="3"/>
  <c r="BC27" i="3"/>
  <c r="AR27" i="3"/>
  <c r="AQ27" i="3"/>
  <c r="AL27" i="3"/>
  <c r="AH27" i="3"/>
  <c r="AG27" i="3"/>
  <c r="Z27" i="3"/>
  <c r="BG26" i="3"/>
  <c r="BF26" i="3"/>
  <c r="BE26" i="3"/>
  <c r="BC26" i="3"/>
  <c r="AR26" i="3"/>
  <c r="AQ26" i="3"/>
  <c r="AL26" i="3"/>
  <c r="AH26" i="3"/>
  <c r="AG26" i="3"/>
  <c r="Z26" i="3"/>
  <c r="BG25" i="3"/>
  <c r="BF25" i="3"/>
  <c r="BE25" i="3"/>
  <c r="BC25" i="3"/>
  <c r="AY25" i="3"/>
  <c r="AW25" i="3"/>
  <c r="AR25" i="3"/>
  <c r="AQ25" i="3"/>
  <c r="AL25" i="3"/>
  <c r="AH25" i="3"/>
  <c r="Z25" i="3"/>
  <c r="BG24" i="3"/>
  <c r="BF24" i="3"/>
  <c r="BE24" i="3"/>
  <c r="BC24" i="3"/>
  <c r="AY24" i="3"/>
  <c r="AW24" i="3"/>
  <c r="AR24" i="3"/>
  <c r="AQ24" i="3"/>
  <c r="AL24" i="3"/>
  <c r="AH24" i="3"/>
  <c r="Z24" i="3"/>
  <c r="BG23" i="3"/>
  <c r="BF23" i="3"/>
  <c r="BE23" i="3"/>
  <c r="BC23" i="3"/>
  <c r="AY23" i="3"/>
  <c r="AW23" i="3"/>
  <c r="AR23" i="3"/>
  <c r="AQ23" i="3"/>
  <c r="AL23" i="3"/>
  <c r="AH23" i="3"/>
  <c r="Z23" i="3"/>
  <c r="BG22" i="3"/>
  <c r="BF22" i="3"/>
  <c r="BE22" i="3"/>
  <c r="BC22" i="3"/>
  <c r="AY22" i="3"/>
  <c r="AW22" i="3"/>
  <c r="AR22" i="3"/>
  <c r="AQ22" i="3"/>
  <c r="AL22" i="3"/>
  <c r="AH22" i="3"/>
  <c r="Z22" i="3"/>
  <c r="BG21" i="3"/>
  <c r="BF21" i="3"/>
  <c r="BE21" i="3"/>
  <c r="BC21" i="3"/>
  <c r="AY21" i="3"/>
  <c r="AW21" i="3"/>
  <c r="AR21" i="3"/>
  <c r="AQ21" i="3"/>
  <c r="AL21" i="3"/>
  <c r="AH21" i="3"/>
  <c r="Z21" i="3"/>
  <c r="BG20" i="3"/>
  <c r="BF20" i="3"/>
  <c r="BE20" i="3"/>
  <c r="BC20" i="3"/>
  <c r="AY20" i="3"/>
  <c r="AW20" i="3"/>
  <c r="AR20" i="3"/>
  <c r="AQ20" i="3"/>
  <c r="AL20" i="3"/>
  <c r="AH20" i="3"/>
  <c r="Z20" i="3"/>
  <c r="BG19" i="3"/>
  <c r="BF19" i="3"/>
  <c r="BE19" i="3"/>
  <c r="BC19" i="3"/>
  <c r="AY19" i="3"/>
  <c r="AW19" i="3"/>
  <c r="AR19" i="3"/>
  <c r="AQ19" i="3"/>
  <c r="AL19" i="3"/>
  <c r="AH19" i="3"/>
  <c r="Z19" i="3"/>
  <c r="BG18" i="3"/>
  <c r="BF18" i="3"/>
  <c r="BE18" i="3"/>
  <c r="BC18" i="3"/>
  <c r="AY18" i="3"/>
  <c r="AW18" i="3"/>
  <c r="AR18" i="3"/>
  <c r="AQ18" i="3"/>
  <c r="AL18" i="3"/>
  <c r="AH18" i="3"/>
  <c r="Z18" i="3"/>
  <c r="BG17" i="3"/>
  <c r="BF17" i="3"/>
  <c r="BE17" i="3"/>
  <c r="BC17" i="3"/>
  <c r="AY17" i="3"/>
  <c r="AW17" i="3"/>
  <c r="AR17" i="3"/>
  <c r="AQ17" i="3"/>
  <c r="AL17" i="3"/>
  <c r="AH17" i="3"/>
  <c r="Z17" i="3"/>
  <c r="BG16" i="3"/>
  <c r="BF16" i="3"/>
  <c r="BE16" i="3"/>
  <c r="BC16" i="3"/>
  <c r="AY16" i="3"/>
  <c r="AW16" i="3"/>
  <c r="AR16" i="3"/>
  <c r="AQ16" i="3"/>
  <c r="AL16" i="3"/>
  <c r="AH16" i="3"/>
  <c r="Z16" i="3"/>
  <c r="BG15" i="3"/>
  <c r="BF15" i="3"/>
  <c r="BE15" i="3"/>
  <c r="BC15" i="3"/>
  <c r="AY15" i="3"/>
  <c r="AW15" i="3"/>
  <c r="AR15" i="3"/>
  <c r="AQ15" i="3"/>
  <c r="AL15" i="3"/>
  <c r="AH15" i="3"/>
  <c r="Z15" i="3"/>
  <c r="BG14" i="3"/>
  <c r="BF14" i="3"/>
  <c r="BE14" i="3"/>
  <c r="BC14" i="3"/>
  <c r="AW14" i="3"/>
  <c r="AR14" i="3"/>
  <c r="AQ14" i="3"/>
  <c r="AL14" i="3"/>
  <c r="AH14" i="3"/>
  <c r="Z14" i="3"/>
  <c r="BG13" i="3"/>
  <c r="BF13" i="3"/>
  <c r="BE13" i="3"/>
  <c r="BC13" i="3"/>
  <c r="AR13" i="3"/>
  <c r="AQ13" i="3"/>
  <c r="AL13" i="3"/>
  <c r="BG12" i="3"/>
  <c r="BF12" i="3"/>
  <c r="BE12" i="3"/>
  <c r="BC12" i="3"/>
  <c r="AV12" i="3"/>
  <c r="AR12" i="3"/>
  <c r="AQ12" i="3"/>
  <c r="AL12" i="3"/>
  <c r="BG11" i="3"/>
  <c r="BF11" i="3"/>
  <c r="BE11" i="3"/>
  <c r="BC11" i="3"/>
  <c r="AV11" i="3"/>
  <c r="AR11" i="3"/>
  <c r="AQ11" i="3"/>
  <c r="AL11" i="3"/>
  <c r="BG10" i="3"/>
  <c r="BF10" i="3"/>
  <c r="BE10" i="3"/>
  <c r="BC10" i="3"/>
  <c r="AV10" i="3"/>
  <c r="AR10" i="3"/>
  <c r="AQ10" i="3"/>
  <c r="AL10" i="3"/>
  <c r="BG9" i="3"/>
  <c r="BF9" i="3"/>
  <c r="BE9" i="3"/>
  <c r="BC9" i="3"/>
  <c r="AV9" i="3"/>
  <c r="AR9" i="3"/>
  <c r="AQ9" i="3"/>
  <c r="AL9" i="3"/>
  <c r="BG8" i="3"/>
  <c r="BF8" i="3"/>
  <c r="BE8" i="3"/>
  <c r="BC8" i="3"/>
  <c r="AV8" i="3"/>
  <c r="AR8" i="3"/>
  <c r="AQ8" i="3"/>
  <c r="AL8" i="3"/>
  <c r="AA8" i="3"/>
  <c r="Y8" i="3"/>
  <c r="BG7" i="3"/>
  <c r="BF7" i="3"/>
  <c r="BE7" i="3"/>
  <c r="BC7" i="3"/>
  <c r="AV7" i="3"/>
  <c r="AP7" i="3"/>
  <c r="AR7" i="3"/>
  <c r="AQ7" i="3"/>
  <c r="AL7" i="3"/>
  <c r="AA7" i="3"/>
  <c r="Y7" i="3"/>
  <c r="BG6" i="3"/>
  <c r="BF6" i="3"/>
  <c r="BE6" i="3"/>
  <c r="BC6" i="3"/>
  <c r="AV6" i="3"/>
  <c r="AR6" i="3"/>
  <c r="AQ6" i="3"/>
  <c r="AH6" i="3"/>
  <c r="Y6" i="3"/>
  <c r="BG5" i="3"/>
  <c r="BF5" i="3"/>
  <c r="BE5" i="3"/>
  <c r="BC5" i="3"/>
  <c r="AV5" i="3"/>
  <c r="AP5" i="3"/>
  <c r="AR5" i="3"/>
  <c r="AQ5" i="3"/>
  <c r="AH5" i="3"/>
  <c r="Y5" i="3"/>
  <c r="BG4" i="3"/>
  <c r="BF4" i="3"/>
  <c r="BE4" i="3"/>
  <c r="BC4" i="3"/>
  <c r="AV4" i="3"/>
  <c r="AP4" i="3"/>
  <c r="AR4" i="3"/>
  <c r="AQ4" i="3"/>
  <c r="AH4" i="3"/>
  <c r="Y4" i="3"/>
  <c r="BG3" i="3"/>
  <c r="BF3" i="3"/>
  <c r="BE3" i="3"/>
  <c r="BC3" i="3"/>
  <c r="AH3" i="3"/>
  <c r="Y3" i="3"/>
  <c r="BB117" i="2"/>
  <c r="AH117" i="2"/>
  <c r="AG117" i="2"/>
  <c r="Z1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BB116" i="2"/>
  <c r="AH116" i="2"/>
  <c r="AG116" i="2"/>
  <c r="Z1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BB115" i="2"/>
  <c r="AH115" i="2"/>
  <c r="AG115" i="2"/>
  <c r="Z1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BB114" i="2"/>
  <c r="AH114" i="2"/>
  <c r="AG114" i="2"/>
  <c r="Z1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BB113" i="2"/>
  <c r="AH113" i="2"/>
  <c r="AG113" i="2"/>
  <c r="Z113" i="2"/>
  <c r="BB112" i="2"/>
  <c r="AH112" i="2"/>
  <c r="AG112" i="2"/>
  <c r="Z112" i="2"/>
  <c r="BB111" i="2"/>
  <c r="AH111" i="2"/>
  <c r="AG111" i="2"/>
  <c r="Z111" i="2"/>
  <c r="BB110" i="2"/>
  <c r="AH110" i="2"/>
  <c r="AG110" i="2"/>
  <c r="Z110" i="2"/>
  <c r="BB109" i="2"/>
  <c r="AH109" i="2"/>
  <c r="AG109" i="2"/>
  <c r="Z109" i="2"/>
  <c r="BB108" i="2"/>
  <c r="AH108" i="2"/>
  <c r="AG108" i="2"/>
  <c r="Z108" i="2"/>
  <c r="BB107" i="2"/>
  <c r="AH107" i="2"/>
  <c r="AG107" i="2"/>
  <c r="Z107" i="2"/>
  <c r="BB106" i="2"/>
  <c r="AH106" i="2"/>
  <c r="AG106" i="2"/>
  <c r="Z106" i="2"/>
  <c r="BB105" i="2"/>
  <c r="AH105" i="2"/>
  <c r="AG105" i="2"/>
  <c r="Z105" i="2"/>
  <c r="BB104" i="2"/>
  <c r="AH104" i="2"/>
  <c r="AG104" i="2"/>
  <c r="Z104" i="2"/>
  <c r="BB103" i="2"/>
  <c r="AH103" i="2"/>
  <c r="AG103" i="2"/>
  <c r="Z103" i="2"/>
  <c r="BB102" i="2"/>
  <c r="AH102" i="2"/>
  <c r="AG102" i="2"/>
  <c r="Z102" i="2"/>
  <c r="BB101" i="2"/>
  <c r="AH101" i="2"/>
  <c r="AG101" i="2"/>
  <c r="Z101" i="2"/>
  <c r="BB100" i="2"/>
  <c r="AH100" i="2"/>
  <c r="AG100" i="2"/>
  <c r="Z100" i="2"/>
  <c r="BB99" i="2"/>
  <c r="AH99" i="2"/>
  <c r="AG99" i="2"/>
  <c r="Z99" i="2"/>
  <c r="BB98" i="2"/>
  <c r="AH98" i="2"/>
  <c r="AG98" i="2"/>
  <c r="Z98" i="2"/>
  <c r="BB97" i="2"/>
  <c r="AH97" i="2"/>
  <c r="AG97" i="2"/>
  <c r="Z97" i="2"/>
  <c r="BB96" i="2"/>
  <c r="AH96" i="2"/>
  <c r="AG96" i="2"/>
  <c r="Z96" i="2"/>
  <c r="BB95" i="2"/>
  <c r="AH95" i="2"/>
  <c r="AG95" i="2"/>
  <c r="Z95" i="2"/>
  <c r="BB94" i="2"/>
  <c r="AH94" i="2"/>
  <c r="AG94" i="2"/>
  <c r="Z94" i="2"/>
  <c r="BB93" i="2"/>
  <c r="AH93" i="2"/>
  <c r="AG93" i="2"/>
  <c r="Z93" i="2"/>
  <c r="BB92" i="2"/>
  <c r="AH92" i="2"/>
  <c r="AG92" i="2"/>
  <c r="Z92" i="2"/>
  <c r="BB91" i="2"/>
  <c r="AH91" i="2"/>
  <c r="AG91" i="2"/>
  <c r="Z91" i="2"/>
  <c r="BB90" i="2"/>
  <c r="AH90" i="2"/>
  <c r="AG90" i="2"/>
  <c r="Z90" i="2"/>
  <c r="BB89" i="2"/>
  <c r="AH89" i="2"/>
  <c r="AG89" i="2"/>
  <c r="Z89" i="2"/>
  <c r="BB88" i="2"/>
  <c r="AH88" i="2"/>
  <c r="AG88" i="2"/>
  <c r="Z88" i="2"/>
  <c r="BB87" i="2"/>
  <c r="AH87" i="2"/>
  <c r="AG87" i="2"/>
  <c r="Z87" i="2"/>
  <c r="BB86" i="2"/>
  <c r="AH86" i="2"/>
  <c r="AG86" i="2"/>
  <c r="Z86" i="2"/>
  <c r="BB85" i="2"/>
  <c r="AH85" i="2"/>
  <c r="AG85" i="2"/>
  <c r="Z85" i="2"/>
  <c r="BB84" i="2"/>
  <c r="AH84" i="2"/>
  <c r="AG84" i="2"/>
  <c r="Z84" i="2"/>
  <c r="BB83" i="2"/>
  <c r="AH83" i="2"/>
  <c r="AG83" i="2"/>
  <c r="Z83" i="2"/>
  <c r="BB82" i="2"/>
  <c r="AH82" i="2"/>
  <c r="AG82" i="2"/>
  <c r="Z82" i="2"/>
  <c r="BB81" i="2"/>
  <c r="AH81" i="2"/>
  <c r="AG81" i="2"/>
  <c r="Z81" i="2"/>
  <c r="BB80" i="2"/>
  <c r="AH80" i="2"/>
  <c r="AG80" i="2"/>
  <c r="Z80" i="2"/>
  <c r="BB79" i="2"/>
  <c r="AH79" i="2"/>
  <c r="AG79" i="2"/>
  <c r="Z79" i="2"/>
  <c r="BB78" i="2"/>
  <c r="AH78" i="2"/>
  <c r="AG78" i="2"/>
  <c r="Z78" i="2"/>
  <c r="BB77" i="2"/>
  <c r="AH77" i="2"/>
  <c r="AG77" i="2"/>
  <c r="Z77" i="2"/>
  <c r="BB76" i="2"/>
  <c r="AH76" i="2"/>
  <c r="AG76" i="2"/>
  <c r="Z76" i="2"/>
  <c r="BB75" i="2"/>
  <c r="AH75" i="2"/>
  <c r="AG75" i="2"/>
  <c r="Z75" i="2"/>
  <c r="BB74" i="2"/>
  <c r="AH74" i="2"/>
  <c r="AG74" i="2"/>
  <c r="Z74" i="2"/>
  <c r="BB73" i="2"/>
  <c r="AH73" i="2"/>
  <c r="AG73" i="2"/>
  <c r="Z73" i="2"/>
  <c r="BB72" i="2"/>
  <c r="AH72" i="2"/>
  <c r="AG72" i="2"/>
  <c r="Z72" i="2"/>
  <c r="BB71" i="2"/>
  <c r="AH71" i="2"/>
  <c r="AG71" i="2"/>
  <c r="Z71" i="2"/>
  <c r="BB70" i="2"/>
  <c r="AH70" i="2"/>
  <c r="AG70" i="2"/>
  <c r="Z70" i="2"/>
  <c r="BB69" i="2"/>
  <c r="AH69" i="2"/>
  <c r="AG69" i="2"/>
  <c r="Z69" i="2"/>
  <c r="BB68" i="2"/>
  <c r="AH68" i="2"/>
  <c r="AG68" i="2"/>
  <c r="Z68" i="2"/>
  <c r="BB67" i="2"/>
  <c r="AH67" i="2"/>
  <c r="AG67" i="2"/>
  <c r="Z67" i="2"/>
  <c r="BB66" i="2"/>
  <c r="AH66" i="2"/>
  <c r="AG66" i="2"/>
  <c r="Z66" i="2"/>
  <c r="BB65" i="2"/>
  <c r="AH65" i="2"/>
  <c r="AG65" i="2"/>
  <c r="Z65" i="2"/>
  <c r="BB64" i="2"/>
  <c r="AH64" i="2"/>
  <c r="AG64" i="2"/>
  <c r="Z64" i="2"/>
  <c r="BB63" i="2"/>
  <c r="AH63" i="2"/>
  <c r="AG63" i="2"/>
  <c r="Z63" i="2"/>
  <c r="BB62" i="2"/>
  <c r="AH62" i="2"/>
  <c r="AG62" i="2"/>
  <c r="Z62" i="2"/>
  <c r="BB61" i="2"/>
  <c r="AH61" i="2"/>
  <c r="AG61" i="2"/>
  <c r="Z61" i="2"/>
  <c r="BB60" i="2"/>
  <c r="AH60" i="2"/>
  <c r="AG60" i="2"/>
  <c r="Z60" i="2"/>
  <c r="BB59" i="2"/>
  <c r="AH59" i="2"/>
  <c r="AG59" i="2"/>
  <c r="Z59" i="2"/>
  <c r="BB58" i="2"/>
  <c r="AH58" i="2"/>
  <c r="AG58" i="2"/>
  <c r="Z58" i="2"/>
  <c r="BB57" i="2"/>
  <c r="AH57" i="2"/>
  <c r="AG57" i="2"/>
  <c r="Z57" i="2"/>
  <c r="BB56" i="2"/>
  <c r="AH56" i="2"/>
  <c r="AG56" i="2"/>
  <c r="Z56" i="2"/>
  <c r="BB55" i="2"/>
  <c r="AH55" i="2"/>
  <c r="AG55" i="2"/>
  <c r="Z55" i="2"/>
  <c r="BB54" i="2"/>
  <c r="AH54" i="2"/>
  <c r="AG54" i="2"/>
  <c r="Z54" i="2"/>
  <c r="BB53" i="2"/>
  <c r="AH53" i="2"/>
  <c r="AG53" i="2"/>
  <c r="Z53" i="2"/>
  <c r="BB52" i="2"/>
  <c r="AH52" i="2"/>
  <c r="AG52" i="2"/>
  <c r="Z52" i="2"/>
  <c r="BB51" i="2"/>
  <c r="AH51" i="2"/>
  <c r="AG51" i="2"/>
  <c r="Z51" i="2"/>
  <c r="BB50" i="2"/>
  <c r="AH50" i="2"/>
  <c r="AG50" i="2"/>
  <c r="Z50" i="2"/>
  <c r="BB49" i="2"/>
  <c r="AH49" i="2"/>
  <c r="AG49" i="2"/>
  <c r="Z49" i="2"/>
  <c r="BB48" i="2"/>
  <c r="AH48" i="2"/>
  <c r="AG48" i="2"/>
  <c r="Z48" i="2"/>
  <c r="BB47" i="2"/>
  <c r="AH47" i="2"/>
  <c r="AG47" i="2"/>
  <c r="Z47" i="2"/>
  <c r="BB46" i="2"/>
  <c r="AH46" i="2"/>
  <c r="AG46" i="2"/>
  <c r="Z46" i="2"/>
  <c r="BB45" i="2"/>
  <c r="AH45" i="2"/>
  <c r="AG45" i="2"/>
  <c r="Z45" i="2"/>
  <c r="BB44" i="2"/>
  <c r="AH44" i="2"/>
  <c r="AG44" i="2"/>
  <c r="Z44" i="2"/>
  <c r="BB43" i="2"/>
  <c r="AH43" i="2"/>
  <c r="AG43" i="2"/>
  <c r="Z43" i="2"/>
  <c r="BB42" i="2"/>
  <c r="AH42" i="2"/>
  <c r="AG42" i="2"/>
  <c r="Z42" i="2"/>
  <c r="BB41" i="2"/>
  <c r="AH41" i="2"/>
  <c r="AG41" i="2"/>
  <c r="Z41" i="2"/>
  <c r="BB40" i="2"/>
  <c r="AH40" i="2"/>
  <c r="AG40" i="2"/>
  <c r="Z40" i="2"/>
  <c r="BB39" i="2"/>
  <c r="AH39" i="2"/>
  <c r="AG39" i="2"/>
  <c r="Z39" i="2"/>
  <c r="BB38" i="2"/>
  <c r="AH38" i="2"/>
  <c r="AG38" i="2"/>
  <c r="Z38" i="2"/>
  <c r="BB37" i="2"/>
  <c r="AH37" i="2"/>
  <c r="AG37" i="2"/>
  <c r="Z37" i="2"/>
  <c r="BB36" i="2"/>
  <c r="AH36" i="2"/>
  <c r="AG36" i="2"/>
  <c r="Z36" i="2"/>
  <c r="BB35" i="2"/>
  <c r="AH35" i="2"/>
  <c r="AG35" i="2"/>
  <c r="Z35" i="2"/>
  <c r="BB34" i="2"/>
  <c r="AH34" i="2"/>
  <c r="AG34" i="2"/>
  <c r="Z34" i="2"/>
  <c r="BB33" i="2"/>
  <c r="AH33" i="2"/>
  <c r="AG33" i="2"/>
  <c r="Z33" i="2"/>
  <c r="BB32" i="2"/>
  <c r="AH32" i="2"/>
  <c r="AG32" i="2"/>
  <c r="Z32" i="2"/>
  <c r="C26" i="2"/>
  <c r="C27" i="2"/>
  <c r="C28" i="2"/>
  <c r="C29" i="2"/>
  <c r="C32" i="2"/>
  <c r="BB31" i="2"/>
  <c r="AH31" i="2"/>
  <c r="AG31" i="2"/>
  <c r="Z31" i="2"/>
  <c r="BB30" i="2"/>
  <c r="AM7" i="2"/>
  <c r="AO7" i="2"/>
  <c r="AM8" i="2"/>
  <c r="AN7" i="2"/>
  <c r="AN8" i="2"/>
  <c r="AP8" i="2"/>
  <c r="AM9" i="2"/>
  <c r="AP9" i="2"/>
  <c r="AM10" i="2"/>
  <c r="AP10" i="2"/>
  <c r="AM11" i="2"/>
  <c r="AP11" i="2"/>
  <c r="AM12" i="2"/>
  <c r="AP12" i="2"/>
  <c r="AM13" i="2"/>
  <c r="AP13" i="2"/>
  <c r="AM14" i="2"/>
  <c r="AP14" i="2"/>
  <c r="AM15" i="2"/>
  <c r="AP15" i="2"/>
  <c r="AM16" i="2"/>
  <c r="AP16" i="2"/>
  <c r="AM17" i="2"/>
  <c r="AP17" i="2"/>
  <c r="AM18" i="2"/>
  <c r="AP18" i="2"/>
  <c r="AM19" i="2"/>
  <c r="AP19" i="2"/>
  <c r="AM20" i="2"/>
  <c r="AP20" i="2"/>
  <c r="AM21" i="2"/>
  <c r="AP21" i="2"/>
  <c r="AM22" i="2"/>
  <c r="AP22" i="2"/>
  <c r="AM23" i="2"/>
  <c r="AP23" i="2"/>
  <c r="AM24" i="2"/>
  <c r="AP24" i="2"/>
  <c r="AM25" i="2"/>
  <c r="AP25" i="2"/>
  <c r="AM26" i="2"/>
  <c r="AP26" i="2"/>
  <c r="AM27" i="2"/>
  <c r="AP27" i="2"/>
  <c r="AM28" i="2"/>
  <c r="AP28" i="2"/>
  <c r="AM29" i="2"/>
  <c r="AP29" i="2"/>
  <c r="AP6" i="2"/>
  <c r="AP30" i="2"/>
  <c r="AH30" i="2"/>
  <c r="AG30" i="2"/>
  <c r="Z30" i="2"/>
  <c r="BF29" i="2"/>
  <c r="BE29" i="2"/>
  <c r="BD29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B29" i="2"/>
  <c r="AR29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Q29" i="2"/>
  <c r="AL29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H29" i="2"/>
  <c r="AG29" i="2"/>
  <c r="Z29" i="2"/>
  <c r="BF28" i="2"/>
  <c r="BE28" i="2"/>
  <c r="BD28" i="2"/>
  <c r="BB28" i="2"/>
  <c r="AR28" i="2"/>
  <c r="AQ28" i="2"/>
  <c r="AL28" i="2"/>
  <c r="AH28" i="2"/>
  <c r="AG28" i="2"/>
  <c r="Z28" i="2"/>
  <c r="BF27" i="2"/>
  <c r="BE27" i="2"/>
  <c r="BD27" i="2"/>
  <c r="BB27" i="2"/>
  <c r="AR27" i="2"/>
  <c r="AQ27" i="2"/>
  <c r="AL27" i="2"/>
  <c r="AH27" i="2"/>
  <c r="AG27" i="2"/>
  <c r="Z27" i="2"/>
  <c r="BF26" i="2"/>
  <c r="BE26" i="2"/>
  <c r="BD26" i="2"/>
  <c r="BB26" i="2"/>
  <c r="AR26" i="2"/>
  <c r="AQ26" i="2"/>
  <c r="AL26" i="2"/>
  <c r="AH26" i="2"/>
  <c r="AG26" i="2"/>
  <c r="Z26" i="2"/>
  <c r="BF25" i="2"/>
  <c r="BE25" i="2"/>
  <c r="BD25" i="2"/>
  <c r="BB25" i="2"/>
  <c r="AX25" i="2"/>
  <c r="AV25" i="2"/>
  <c r="AR25" i="2"/>
  <c r="AQ25" i="2"/>
  <c r="AL25" i="2"/>
  <c r="AH25" i="2"/>
  <c r="Z25" i="2"/>
  <c r="BF24" i="2"/>
  <c r="BE24" i="2"/>
  <c r="BD24" i="2"/>
  <c r="BB24" i="2"/>
  <c r="AX24" i="2"/>
  <c r="AV24" i="2"/>
  <c r="AR24" i="2"/>
  <c r="AQ24" i="2"/>
  <c r="AL24" i="2"/>
  <c r="AH24" i="2"/>
  <c r="Z24" i="2"/>
  <c r="BF23" i="2"/>
  <c r="BE23" i="2"/>
  <c r="BD23" i="2"/>
  <c r="BB23" i="2"/>
  <c r="AX23" i="2"/>
  <c r="AV23" i="2"/>
  <c r="AR23" i="2"/>
  <c r="AQ23" i="2"/>
  <c r="AL23" i="2"/>
  <c r="AH23" i="2"/>
  <c r="Z23" i="2"/>
  <c r="BF22" i="2"/>
  <c r="BE22" i="2"/>
  <c r="BD22" i="2"/>
  <c r="BB22" i="2"/>
  <c r="AX22" i="2"/>
  <c r="AV22" i="2"/>
  <c r="AR22" i="2"/>
  <c r="AQ22" i="2"/>
  <c r="AL22" i="2"/>
  <c r="AH22" i="2"/>
  <c r="Z22" i="2"/>
  <c r="BF21" i="2"/>
  <c r="BE21" i="2"/>
  <c r="BD21" i="2"/>
  <c r="BB21" i="2"/>
  <c r="AX21" i="2"/>
  <c r="AV21" i="2"/>
  <c r="AR21" i="2"/>
  <c r="AQ21" i="2"/>
  <c r="AL21" i="2"/>
  <c r="AH21" i="2"/>
  <c r="Z21" i="2"/>
  <c r="BF20" i="2"/>
  <c r="BE20" i="2"/>
  <c r="BD20" i="2"/>
  <c r="BB20" i="2"/>
  <c r="AX20" i="2"/>
  <c r="AV20" i="2"/>
  <c r="AR20" i="2"/>
  <c r="AQ20" i="2"/>
  <c r="AL20" i="2"/>
  <c r="AH20" i="2"/>
  <c r="Z20" i="2"/>
  <c r="BF19" i="2"/>
  <c r="BE19" i="2"/>
  <c r="BD19" i="2"/>
  <c r="BB19" i="2"/>
  <c r="AX19" i="2"/>
  <c r="AV19" i="2"/>
  <c r="AR19" i="2"/>
  <c r="AQ19" i="2"/>
  <c r="AL19" i="2"/>
  <c r="AH19" i="2"/>
  <c r="Z19" i="2"/>
  <c r="BF18" i="2"/>
  <c r="BE18" i="2"/>
  <c r="BD18" i="2"/>
  <c r="BB18" i="2"/>
  <c r="AX18" i="2"/>
  <c r="AV18" i="2"/>
  <c r="AR18" i="2"/>
  <c r="AQ18" i="2"/>
  <c r="AL18" i="2"/>
  <c r="AH18" i="2"/>
  <c r="Z18" i="2"/>
  <c r="BF17" i="2"/>
  <c r="BE17" i="2"/>
  <c r="BD17" i="2"/>
  <c r="BB17" i="2"/>
  <c r="AX17" i="2"/>
  <c r="AV17" i="2"/>
  <c r="AR17" i="2"/>
  <c r="AQ17" i="2"/>
  <c r="AL17" i="2"/>
  <c r="AH17" i="2"/>
  <c r="Z17" i="2"/>
  <c r="BF16" i="2"/>
  <c r="BE16" i="2"/>
  <c r="BD16" i="2"/>
  <c r="BB16" i="2"/>
  <c r="AX16" i="2"/>
  <c r="AV16" i="2"/>
  <c r="AR16" i="2"/>
  <c r="AQ16" i="2"/>
  <c r="AL16" i="2"/>
  <c r="AH16" i="2"/>
  <c r="Z16" i="2"/>
  <c r="BF15" i="2"/>
  <c r="BE15" i="2"/>
  <c r="BD15" i="2"/>
  <c r="BB15" i="2"/>
  <c r="AX15" i="2"/>
  <c r="AV15" i="2"/>
  <c r="AR15" i="2"/>
  <c r="AQ15" i="2"/>
  <c r="AL15" i="2"/>
  <c r="AH15" i="2"/>
  <c r="Z15" i="2"/>
  <c r="BF14" i="2"/>
  <c r="BE14" i="2"/>
  <c r="BD14" i="2"/>
  <c r="BB14" i="2"/>
  <c r="AV14" i="2"/>
  <c r="AR14" i="2"/>
  <c r="AQ14" i="2"/>
  <c r="AL14" i="2"/>
  <c r="AH14" i="2"/>
  <c r="Z14" i="2"/>
  <c r="BF13" i="2"/>
  <c r="BE13" i="2"/>
  <c r="BD13" i="2"/>
  <c r="BB13" i="2"/>
  <c r="AR13" i="2"/>
  <c r="AQ13" i="2"/>
  <c r="AL13" i="2"/>
  <c r="BF12" i="2"/>
  <c r="BE12" i="2"/>
  <c r="BD12" i="2"/>
  <c r="BB12" i="2"/>
  <c r="AU12" i="2"/>
  <c r="AR12" i="2"/>
  <c r="AQ12" i="2"/>
  <c r="AL12" i="2"/>
  <c r="BF11" i="2"/>
  <c r="BE11" i="2"/>
  <c r="BD11" i="2"/>
  <c r="BB11" i="2"/>
  <c r="AU11" i="2"/>
  <c r="AR11" i="2"/>
  <c r="AQ11" i="2"/>
  <c r="AL11" i="2"/>
  <c r="BF10" i="2"/>
  <c r="BE10" i="2"/>
  <c r="BD10" i="2"/>
  <c r="BB10" i="2"/>
  <c r="AU10" i="2"/>
  <c r="AR10" i="2"/>
  <c r="AQ10" i="2"/>
  <c r="AL10" i="2"/>
  <c r="BF9" i="2"/>
  <c r="BE9" i="2"/>
  <c r="BD9" i="2"/>
  <c r="BB9" i="2"/>
  <c r="AU9" i="2"/>
  <c r="AR9" i="2"/>
  <c r="AQ9" i="2"/>
  <c r="AL9" i="2"/>
  <c r="BF8" i="2"/>
  <c r="BE8" i="2"/>
  <c r="BD8" i="2"/>
  <c r="BB8" i="2"/>
  <c r="AU8" i="2"/>
  <c r="AR8" i="2"/>
  <c r="AQ8" i="2"/>
  <c r="AL8" i="2"/>
  <c r="AA8" i="2"/>
  <c r="Y8" i="2"/>
  <c r="BF7" i="2"/>
  <c r="BE7" i="2"/>
  <c r="BD7" i="2"/>
  <c r="BB7" i="2"/>
  <c r="AU7" i="2"/>
  <c r="AP7" i="2"/>
  <c r="AR7" i="2"/>
  <c r="AQ7" i="2"/>
  <c r="AL7" i="2"/>
  <c r="AA7" i="2"/>
  <c r="Y7" i="2"/>
  <c r="BF6" i="2"/>
  <c r="BE6" i="2"/>
  <c r="BD6" i="2"/>
  <c r="BB6" i="2"/>
  <c r="AU6" i="2"/>
  <c r="AR6" i="2"/>
  <c r="AQ6" i="2"/>
  <c r="AH6" i="2"/>
  <c r="Y6" i="2"/>
  <c r="BF5" i="2"/>
  <c r="BE5" i="2"/>
  <c r="BD5" i="2"/>
  <c r="BB5" i="2"/>
  <c r="AU5" i="2"/>
  <c r="AP5" i="2"/>
  <c r="AR5" i="2"/>
  <c r="AQ5" i="2"/>
  <c r="AH5" i="2"/>
  <c r="Y5" i="2"/>
  <c r="BF4" i="2"/>
  <c r="BE4" i="2"/>
  <c r="BD4" i="2"/>
  <c r="BB4" i="2"/>
  <c r="AU4" i="2"/>
  <c r="AP4" i="2"/>
  <c r="AR4" i="2"/>
  <c r="AQ4" i="2"/>
  <c r="AH4" i="2"/>
  <c r="Y4" i="2"/>
  <c r="BF3" i="2"/>
  <c r="BE3" i="2"/>
  <c r="BD3" i="2"/>
  <c r="BB3" i="2"/>
  <c r="AH3" i="2"/>
  <c r="Y3" i="2"/>
  <c r="AF230" i="1"/>
  <c r="AF226" i="1"/>
  <c r="AH230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F2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E213" i="1"/>
  <c r="AE217" i="1"/>
  <c r="AE221" i="1"/>
  <c r="AE225" i="1"/>
  <c r="AE229" i="1"/>
  <c r="AF2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F2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F222" i="1"/>
  <c r="AH226" i="1"/>
  <c r="AF225" i="1"/>
  <c r="AF224" i="1"/>
  <c r="AF223" i="1"/>
  <c r="AF218" i="1"/>
  <c r="AH222" i="1"/>
  <c r="AF221" i="1"/>
  <c r="AF220" i="1"/>
  <c r="AF219" i="1"/>
  <c r="AF214" i="1"/>
  <c r="AH218" i="1"/>
  <c r="AF217" i="1"/>
  <c r="AF216" i="1"/>
  <c r="AF215" i="1"/>
  <c r="AF210" i="1"/>
  <c r="AH214" i="1"/>
  <c r="AF213" i="1"/>
  <c r="AF212" i="1"/>
  <c r="AF211" i="1"/>
  <c r="AF206" i="1"/>
  <c r="AH210" i="1"/>
  <c r="AF209" i="1"/>
  <c r="AF208" i="1"/>
  <c r="AF207" i="1"/>
  <c r="AF202" i="1"/>
  <c r="AH206" i="1"/>
  <c r="AF205" i="1"/>
  <c r="AF204" i="1"/>
  <c r="AF203" i="1"/>
  <c r="AF198" i="1"/>
  <c r="AH202" i="1"/>
  <c r="AF201" i="1"/>
  <c r="AF200" i="1"/>
  <c r="AF199" i="1"/>
  <c r="AF194" i="1"/>
  <c r="AH198" i="1"/>
  <c r="AF197" i="1"/>
  <c r="AF196" i="1"/>
  <c r="AF195" i="1"/>
  <c r="AF190" i="1"/>
  <c r="AH194" i="1"/>
  <c r="AF193" i="1"/>
  <c r="AF192" i="1"/>
  <c r="AF191" i="1"/>
  <c r="AF186" i="1"/>
  <c r="AH190" i="1"/>
  <c r="AF189" i="1"/>
  <c r="AF188" i="1"/>
  <c r="AF187" i="1"/>
  <c r="AF182" i="1"/>
  <c r="AH186" i="1"/>
  <c r="AF185" i="1"/>
  <c r="AF184" i="1"/>
  <c r="AF183" i="1"/>
  <c r="AF178" i="1"/>
  <c r="AH182" i="1"/>
  <c r="AF181" i="1"/>
  <c r="AF180" i="1"/>
  <c r="AF179" i="1"/>
  <c r="AF174" i="1"/>
  <c r="AH178" i="1"/>
  <c r="AF177" i="1"/>
  <c r="AF176" i="1"/>
  <c r="AF175" i="1"/>
  <c r="AF170" i="1"/>
  <c r="AH174" i="1"/>
  <c r="AF173" i="1"/>
  <c r="AF172" i="1"/>
  <c r="AF171" i="1"/>
  <c r="AF166" i="1"/>
  <c r="AH170" i="1"/>
  <c r="AF169" i="1"/>
  <c r="AF168" i="1"/>
  <c r="AF167" i="1"/>
  <c r="AF162" i="1"/>
  <c r="AH166" i="1"/>
  <c r="AF165" i="1"/>
  <c r="AF164" i="1"/>
  <c r="AF163" i="1"/>
  <c r="AF158" i="1"/>
  <c r="AH162" i="1"/>
  <c r="AF161" i="1"/>
  <c r="AF160" i="1"/>
  <c r="AF159" i="1"/>
  <c r="AF154" i="1"/>
  <c r="AH158" i="1"/>
  <c r="AF157" i="1"/>
  <c r="AF156" i="1"/>
  <c r="AF155" i="1"/>
  <c r="AF150" i="1"/>
  <c r="AH154" i="1"/>
  <c r="AF153" i="1"/>
  <c r="AF152" i="1"/>
  <c r="AF151" i="1"/>
  <c r="AF146" i="1"/>
  <c r="AH150" i="1"/>
  <c r="AF138" i="1"/>
  <c r="AF134" i="1"/>
  <c r="AH138" i="1"/>
  <c r="AF142" i="1"/>
  <c r="AH142" i="1"/>
  <c r="AH146" i="1"/>
  <c r="AG149" i="1"/>
  <c r="AF149" i="1"/>
  <c r="AF148" i="1"/>
  <c r="AI147" i="1"/>
  <c r="AJ147" i="1"/>
  <c r="AF147" i="1"/>
  <c r="AF145" i="1"/>
  <c r="AF144" i="1"/>
  <c r="AF143" i="1"/>
  <c r="AF141" i="1"/>
  <c r="AF140" i="1"/>
  <c r="AF139" i="1"/>
  <c r="AI138" i="1"/>
  <c r="AF137" i="1"/>
  <c r="AF136" i="1"/>
  <c r="AF135" i="1"/>
  <c r="AF133" i="1"/>
  <c r="AF132" i="1"/>
  <c r="AF131" i="1"/>
  <c r="AF130" i="1"/>
  <c r="AF129" i="1"/>
  <c r="AF128" i="1"/>
  <c r="AF127" i="1"/>
  <c r="AH117" i="1"/>
  <c r="AG117" i="1"/>
  <c r="Z1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H116" i="1"/>
  <c r="AG116" i="1"/>
  <c r="Z1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H115" i="1"/>
  <c r="AG115" i="1"/>
  <c r="Z1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G114" i="1"/>
  <c r="AS114" i="1"/>
  <c r="AH114" i="1"/>
  <c r="Z1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H113" i="1"/>
  <c r="AG113" i="1"/>
  <c r="Z113" i="1"/>
  <c r="AH112" i="1"/>
  <c r="AG112" i="1"/>
  <c r="Z112" i="1"/>
  <c r="AH111" i="1"/>
  <c r="AG111" i="1"/>
  <c r="Z111" i="1"/>
  <c r="BC110" i="1"/>
  <c r="AG110" i="1"/>
  <c r="AS110" i="1"/>
  <c r="AH110" i="1"/>
  <c r="Z110" i="1"/>
  <c r="BC109" i="1"/>
  <c r="AH109" i="1"/>
  <c r="AG109" i="1"/>
  <c r="Z109" i="1"/>
  <c r="BC108" i="1"/>
  <c r="AH108" i="1"/>
  <c r="AG108" i="1"/>
  <c r="Z108" i="1"/>
  <c r="BC107" i="1"/>
  <c r="AH107" i="1"/>
  <c r="AG107" i="1"/>
  <c r="Z107" i="1"/>
  <c r="BC106" i="1"/>
  <c r="AG106" i="1"/>
  <c r="AS106" i="1"/>
  <c r="AH106" i="1"/>
  <c r="Z106" i="1"/>
  <c r="BC105" i="1"/>
  <c r="AH105" i="1"/>
  <c r="AG105" i="1"/>
  <c r="Z105" i="1"/>
  <c r="BC104" i="1"/>
  <c r="AH104" i="1"/>
  <c r="AG104" i="1"/>
  <c r="Z104" i="1"/>
  <c r="BC103" i="1"/>
  <c r="AH103" i="1"/>
  <c r="AG103" i="1"/>
  <c r="Z103" i="1"/>
  <c r="BC102" i="1"/>
  <c r="AG102" i="1"/>
  <c r="AS102" i="1"/>
  <c r="AH102" i="1"/>
  <c r="Z102" i="1"/>
  <c r="BC101" i="1"/>
  <c r="AH101" i="1"/>
  <c r="AG101" i="1"/>
  <c r="Z101" i="1"/>
  <c r="BC100" i="1"/>
  <c r="AH100" i="1"/>
  <c r="AG100" i="1"/>
  <c r="Z100" i="1"/>
  <c r="BC99" i="1"/>
  <c r="AH99" i="1"/>
  <c r="AG99" i="1"/>
  <c r="Z99" i="1"/>
  <c r="BC98" i="1"/>
  <c r="AG98" i="1"/>
  <c r="AS98" i="1"/>
  <c r="AH98" i="1"/>
  <c r="Z98" i="1"/>
  <c r="BC97" i="1"/>
  <c r="AH97" i="1"/>
  <c r="AG97" i="1"/>
  <c r="Z97" i="1"/>
  <c r="BC96" i="1"/>
  <c r="AH96" i="1"/>
  <c r="AG96" i="1"/>
  <c r="Z96" i="1"/>
  <c r="BC95" i="1"/>
  <c r="AH95" i="1"/>
  <c r="AG95" i="1"/>
  <c r="Z95" i="1"/>
  <c r="BC94" i="1"/>
  <c r="AG94" i="1"/>
  <c r="AS94" i="1"/>
  <c r="AH94" i="1"/>
  <c r="Z94" i="1"/>
  <c r="BC93" i="1"/>
  <c r="AH93" i="1"/>
  <c r="AG93" i="1"/>
  <c r="Z93" i="1"/>
  <c r="BC92" i="1"/>
  <c r="AH92" i="1"/>
  <c r="AG92" i="1"/>
  <c r="Z92" i="1"/>
  <c r="BC91" i="1"/>
  <c r="AH91" i="1"/>
  <c r="AG91" i="1"/>
  <c r="Z91" i="1"/>
  <c r="BC90" i="1"/>
  <c r="AG90" i="1"/>
  <c r="AS90" i="1"/>
  <c r="AH90" i="1"/>
  <c r="Z90" i="1"/>
  <c r="BC89" i="1"/>
  <c r="AH89" i="1"/>
  <c r="AG89" i="1"/>
  <c r="Z89" i="1"/>
  <c r="BC88" i="1"/>
  <c r="AH88" i="1"/>
  <c r="AG88" i="1"/>
  <c r="Z88" i="1"/>
  <c r="BC87" i="1"/>
  <c r="AH87" i="1"/>
  <c r="AG87" i="1"/>
  <c r="Z87" i="1"/>
  <c r="BC86" i="1"/>
  <c r="AG86" i="1"/>
  <c r="AS86" i="1"/>
  <c r="AH86" i="1"/>
  <c r="Z86" i="1"/>
  <c r="BC85" i="1"/>
  <c r="AH85" i="1"/>
  <c r="AG85" i="1"/>
  <c r="Z85" i="1"/>
  <c r="BC84" i="1"/>
  <c r="AH84" i="1"/>
  <c r="AG84" i="1"/>
  <c r="Z84" i="1"/>
  <c r="BC83" i="1"/>
  <c r="AH83" i="1"/>
  <c r="AG83" i="1"/>
  <c r="Z83" i="1"/>
  <c r="BC82" i="1"/>
  <c r="AG82" i="1"/>
  <c r="AS82" i="1"/>
  <c r="AH82" i="1"/>
  <c r="Z82" i="1"/>
  <c r="BC81" i="1"/>
  <c r="AH81" i="1"/>
  <c r="AG81" i="1"/>
  <c r="Z81" i="1"/>
  <c r="BC80" i="1"/>
  <c r="AH80" i="1"/>
  <c r="AG80" i="1"/>
  <c r="Z80" i="1"/>
  <c r="BC79" i="1"/>
  <c r="AH79" i="1"/>
  <c r="AG79" i="1"/>
  <c r="Z79" i="1"/>
  <c r="BC78" i="1"/>
  <c r="AG78" i="1"/>
  <c r="AS78" i="1"/>
  <c r="AH78" i="1"/>
  <c r="Z78" i="1"/>
  <c r="BC77" i="1"/>
  <c r="AH77" i="1"/>
  <c r="AG77" i="1"/>
  <c r="Z77" i="1"/>
  <c r="BC76" i="1"/>
  <c r="AH76" i="1"/>
  <c r="AG76" i="1"/>
  <c r="Z76" i="1"/>
  <c r="BC75" i="1"/>
  <c r="AH75" i="1"/>
  <c r="AG75" i="1"/>
  <c r="Z75" i="1"/>
  <c r="BC74" i="1"/>
  <c r="AG74" i="1"/>
  <c r="AS74" i="1"/>
  <c r="AH74" i="1"/>
  <c r="Z74" i="1"/>
  <c r="BC73" i="1"/>
  <c r="AH73" i="1"/>
  <c r="AG73" i="1"/>
  <c r="Z73" i="1"/>
  <c r="BC72" i="1"/>
  <c r="AH72" i="1"/>
  <c r="AG72" i="1"/>
  <c r="Z72" i="1"/>
  <c r="BC71" i="1"/>
  <c r="AH71" i="1"/>
  <c r="AG71" i="1"/>
  <c r="Z71" i="1"/>
  <c r="BC70" i="1"/>
  <c r="AG70" i="1"/>
  <c r="AS70" i="1"/>
  <c r="AH70" i="1"/>
  <c r="Z70" i="1"/>
  <c r="BC69" i="1"/>
  <c r="AH69" i="1"/>
  <c r="AG69" i="1"/>
  <c r="Z69" i="1"/>
  <c r="BC68" i="1"/>
  <c r="AH68" i="1"/>
  <c r="AG68" i="1"/>
  <c r="Z68" i="1"/>
  <c r="BC67" i="1"/>
  <c r="AH67" i="1"/>
  <c r="AG67" i="1"/>
  <c r="Z67" i="1"/>
  <c r="BC66" i="1"/>
  <c r="AG66" i="1"/>
  <c r="AS66" i="1"/>
  <c r="AH66" i="1"/>
  <c r="Z66" i="1"/>
  <c r="BC65" i="1"/>
  <c r="AH65" i="1"/>
  <c r="AG65" i="1"/>
  <c r="Z65" i="1"/>
  <c r="BC64" i="1"/>
  <c r="AH64" i="1"/>
  <c r="AG64" i="1"/>
  <c r="Z64" i="1"/>
  <c r="BC63" i="1"/>
  <c r="AH63" i="1"/>
  <c r="AG63" i="1"/>
  <c r="Z63" i="1"/>
  <c r="BC62" i="1"/>
  <c r="AG62" i="1"/>
  <c r="AS62" i="1"/>
  <c r="AH62" i="1"/>
  <c r="Z62" i="1"/>
  <c r="BC61" i="1"/>
  <c r="AH61" i="1"/>
  <c r="AG61" i="1"/>
  <c r="Z61" i="1"/>
  <c r="BC60" i="1"/>
  <c r="AH60" i="1"/>
  <c r="AG60" i="1"/>
  <c r="Z60" i="1"/>
  <c r="BC59" i="1"/>
  <c r="AH59" i="1"/>
  <c r="AG59" i="1"/>
  <c r="Z59" i="1"/>
  <c r="BC58" i="1"/>
  <c r="AG58" i="1"/>
  <c r="AS58" i="1"/>
  <c r="AH58" i="1"/>
  <c r="Z58" i="1"/>
  <c r="BC57" i="1"/>
  <c r="AH57" i="1"/>
  <c r="AG57" i="1"/>
  <c r="Z57" i="1"/>
  <c r="BC56" i="1"/>
  <c r="AH56" i="1"/>
  <c r="AG56" i="1"/>
  <c r="Z56" i="1"/>
  <c r="BC55" i="1"/>
  <c r="AH55" i="1"/>
  <c r="AG55" i="1"/>
  <c r="Z55" i="1"/>
  <c r="BC54" i="1"/>
  <c r="AG54" i="1"/>
  <c r="AS54" i="1"/>
  <c r="AH54" i="1"/>
  <c r="Z54" i="1"/>
  <c r="BC53" i="1"/>
  <c r="AH53" i="1"/>
  <c r="AG53" i="1"/>
  <c r="Z53" i="1"/>
  <c r="BC52" i="1"/>
  <c r="AH52" i="1"/>
  <c r="AG52" i="1"/>
  <c r="Z52" i="1"/>
  <c r="BC51" i="1"/>
  <c r="AH51" i="1"/>
  <c r="AG51" i="1"/>
  <c r="Z51" i="1"/>
  <c r="BC50" i="1"/>
  <c r="AG50" i="1"/>
  <c r="AS50" i="1"/>
  <c r="AH50" i="1"/>
  <c r="Z50" i="1"/>
  <c r="BC49" i="1"/>
  <c r="AH49" i="1"/>
  <c r="AG49" i="1"/>
  <c r="Z49" i="1"/>
  <c r="BC48" i="1"/>
  <c r="AH48" i="1"/>
  <c r="AG48" i="1"/>
  <c r="Z48" i="1"/>
  <c r="BC47" i="1"/>
  <c r="AH47" i="1"/>
  <c r="AG47" i="1"/>
  <c r="Z47" i="1"/>
  <c r="BC46" i="1"/>
  <c r="AG46" i="1"/>
  <c r="AS46" i="1"/>
  <c r="AH46" i="1"/>
  <c r="Z46" i="1"/>
  <c r="BC45" i="1"/>
  <c r="AH45" i="1"/>
  <c r="AG45" i="1"/>
  <c r="Z45" i="1"/>
  <c r="BC44" i="1"/>
  <c r="AH44" i="1"/>
  <c r="AG44" i="1"/>
  <c r="Z44" i="1"/>
  <c r="BC43" i="1"/>
  <c r="AH43" i="1"/>
  <c r="AG43" i="1"/>
  <c r="Z43" i="1"/>
  <c r="BC42" i="1"/>
  <c r="AG42" i="1"/>
  <c r="AS42" i="1"/>
  <c r="AH42" i="1"/>
  <c r="Z42" i="1"/>
  <c r="BC41" i="1"/>
  <c r="AH41" i="1"/>
  <c r="AG41" i="1"/>
  <c r="Z41" i="1"/>
  <c r="BC40" i="1"/>
  <c r="AH40" i="1"/>
  <c r="AG40" i="1"/>
  <c r="Z40" i="1"/>
  <c r="BC39" i="1"/>
  <c r="AH39" i="1"/>
  <c r="AG39" i="1"/>
  <c r="Z39" i="1"/>
  <c r="BC38" i="1"/>
  <c r="AG38" i="1"/>
  <c r="AS38" i="1"/>
  <c r="AH38" i="1"/>
  <c r="Z38" i="1"/>
  <c r="BC37" i="1"/>
  <c r="AH37" i="1"/>
  <c r="AG37" i="1"/>
  <c r="Z37" i="1"/>
  <c r="BC36" i="1"/>
  <c r="AH36" i="1"/>
  <c r="AG36" i="1"/>
  <c r="Z36" i="1"/>
  <c r="BC35" i="1"/>
  <c r="AH35" i="1"/>
  <c r="AG35" i="1"/>
  <c r="Z35" i="1"/>
  <c r="BC34" i="1"/>
  <c r="AG34" i="1"/>
  <c r="AS34" i="1"/>
  <c r="AH34" i="1"/>
  <c r="Z34" i="1"/>
  <c r="BC33" i="1"/>
  <c r="AH33" i="1"/>
  <c r="AG33" i="1"/>
  <c r="Z33" i="1"/>
  <c r="BC32" i="1"/>
  <c r="AM7" i="1"/>
  <c r="AO7" i="1"/>
  <c r="AM8" i="1"/>
  <c r="AN7" i="1"/>
  <c r="AN8" i="1"/>
  <c r="AP8" i="1"/>
  <c r="AM9" i="1"/>
  <c r="AP9" i="1"/>
  <c r="AM10" i="1"/>
  <c r="AP10" i="1"/>
  <c r="AM11" i="1"/>
  <c r="AP11" i="1"/>
  <c r="AM12" i="1"/>
  <c r="AP12" i="1"/>
  <c r="AM13" i="1"/>
  <c r="AP13" i="1"/>
  <c r="AM14" i="1"/>
  <c r="AP14" i="1"/>
  <c r="AM15" i="1"/>
  <c r="AP15" i="1"/>
  <c r="AM16" i="1"/>
  <c r="AP16" i="1"/>
  <c r="AM17" i="1"/>
  <c r="AP17" i="1"/>
  <c r="AM18" i="1"/>
  <c r="AP18" i="1"/>
  <c r="AM19" i="1"/>
  <c r="AP19" i="1"/>
  <c r="AM20" i="1"/>
  <c r="AP20" i="1"/>
  <c r="AM21" i="1"/>
  <c r="AP21" i="1"/>
  <c r="AM22" i="1"/>
  <c r="AP22" i="1"/>
  <c r="AM23" i="1"/>
  <c r="AP23" i="1"/>
  <c r="AM24" i="1"/>
  <c r="AP24" i="1"/>
  <c r="AM25" i="1"/>
  <c r="AP25" i="1"/>
  <c r="AM26" i="1"/>
  <c r="AP26" i="1"/>
  <c r="AM27" i="1"/>
  <c r="AP27" i="1"/>
  <c r="AM28" i="1"/>
  <c r="AP28" i="1"/>
  <c r="AM29" i="1"/>
  <c r="AP32" i="1"/>
  <c r="AH32" i="1"/>
  <c r="AG32" i="1"/>
  <c r="Z32" i="1"/>
  <c r="C26" i="1"/>
  <c r="C27" i="1"/>
  <c r="C28" i="1"/>
  <c r="C29" i="1"/>
  <c r="C32" i="1"/>
  <c r="BC31" i="1"/>
  <c r="AP31" i="1"/>
  <c r="AH31" i="1"/>
  <c r="AG31" i="1"/>
  <c r="Z31" i="1"/>
  <c r="BC30" i="1"/>
  <c r="AG30" i="1"/>
  <c r="AS30" i="1"/>
  <c r="AP29" i="1"/>
  <c r="AP6" i="1"/>
  <c r="AP30" i="1"/>
  <c r="AH30" i="1"/>
  <c r="Z30" i="1"/>
  <c r="BG29" i="1"/>
  <c r="BF29" i="1"/>
  <c r="BE29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C29" i="1"/>
  <c r="AR29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Q29" i="1"/>
  <c r="AL29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29" i="1"/>
  <c r="AG29" i="1"/>
  <c r="Z29" i="1"/>
  <c r="BG28" i="1"/>
  <c r="BF28" i="1"/>
  <c r="BE28" i="1"/>
  <c r="BC28" i="1"/>
  <c r="AR28" i="1"/>
  <c r="AQ28" i="1"/>
  <c r="AL28" i="1"/>
  <c r="AH28" i="1"/>
  <c r="AG28" i="1"/>
  <c r="Z28" i="1"/>
  <c r="BG27" i="1"/>
  <c r="BF27" i="1"/>
  <c r="BE27" i="1"/>
  <c r="BC27" i="1"/>
  <c r="AR27" i="1"/>
  <c r="AQ27" i="1"/>
  <c r="AL27" i="1"/>
  <c r="AH27" i="1"/>
  <c r="AG27" i="1"/>
  <c r="Z27" i="1"/>
  <c r="BG26" i="1"/>
  <c r="BF26" i="1"/>
  <c r="BE26" i="1"/>
  <c r="BC26" i="1"/>
  <c r="BB26" i="1"/>
  <c r="AG26" i="1"/>
  <c r="AS26" i="1"/>
  <c r="AR26" i="1"/>
  <c r="AQ26" i="1"/>
  <c r="AL26" i="1"/>
  <c r="AH26" i="1"/>
  <c r="Z26" i="1"/>
  <c r="BG25" i="1"/>
  <c r="BF25" i="1"/>
  <c r="BE25" i="1"/>
  <c r="BC25" i="1"/>
  <c r="AY25" i="1"/>
  <c r="AW25" i="1"/>
  <c r="AR25" i="1"/>
  <c r="AQ25" i="1"/>
  <c r="AL25" i="1"/>
  <c r="AH25" i="1"/>
  <c r="Z25" i="1"/>
  <c r="BG24" i="1"/>
  <c r="BF24" i="1"/>
  <c r="BE24" i="1"/>
  <c r="BC24" i="1"/>
  <c r="AY24" i="1"/>
  <c r="AW24" i="1"/>
  <c r="AR24" i="1"/>
  <c r="AQ24" i="1"/>
  <c r="AL24" i="1"/>
  <c r="AH24" i="1"/>
  <c r="Z24" i="1"/>
  <c r="BG23" i="1"/>
  <c r="BF23" i="1"/>
  <c r="BE23" i="1"/>
  <c r="BC23" i="1"/>
  <c r="AY23" i="1"/>
  <c r="AW23" i="1"/>
  <c r="AR23" i="1"/>
  <c r="AQ23" i="1"/>
  <c r="AL23" i="1"/>
  <c r="AH23" i="1"/>
  <c r="Z23" i="1"/>
  <c r="BG22" i="1"/>
  <c r="BF22" i="1"/>
  <c r="BE22" i="1"/>
  <c r="BC22" i="1"/>
  <c r="AY22" i="1"/>
  <c r="AW22" i="1"/>
  <c r="AR22" i="1"/>
  <c r="AQ22" i="1"/>
  <c r="AL22" i="1"/>
  <c r="AH22" i="1"/>
  <c r="Z22" i="1"/>
  <c r="BG21" i="1"/>
  <c r="BF21" i="1"/>
  <c r="BE21" i="1"/>
  <c r="BC21" i="1"/>
  <c r="AY21" i="1"/>
  <c r="AW21" i="1"/>
  <c r="AR21" i="1"/>
  <c r="AQ21" i="1"/>
  <c r="AL21" i="1"/>
  <c r="AH21" i="1"/>
  <c r="Z21" i="1"/>
  <c r="BG20" i="1"/>
  <c r="BF20" i="1"/>
  <c r="BE20" i="1"/>
  <c r="BC20" i="1"/>
  <c r="AY20" i="1"/>
  <c r="AW20" i="1"/>
  <c r="AR20" i="1"/>
  <c r="AQ20" i="1"/>
  <c r="AL20" i="1"/>
  <c r="AH20" i="1"/>
  <c r="Z20" i="1"/>
  <c r="BG19" i="1"/>
  <c r="BF19" i="1"/>
  <c r="BE19" i="1"/>
  <c r="BC19" i="1"/>
  <c r="AY19" i="1"/>
  <c r="AW19" i="1"/>
  <c r="AR19" i="1"/>
  <c r="AQ19" i="1"/>
  <c r="AL19" i="1"/>
  <c r="AH19" i="1"/>
  <c r="Z19" i="1"/>
  <c r="BG18" i="1"/>
  <c r="BF18" i="1"/>
  <c r="BE18" i="1"/>
  <c r="BC18" i="1"/>
  <c r="AY18" i="1"/>
  <c r="AW18" i="1"/>
  <c r="AR18" i="1"/>
  <c r="AQ18" i="1"/>
  <c r="AL18" i="1"/>
  <c r="AH18" i="1"/>
  <c r="Z18" i="1"/>
  <c r="BG17" i="1"/>
  <c r="BF17" i="1"/>
  <c r="BE17" i="1"/>
  <c r="BC17" i="1"/>
  <c r="AY17" i="1"/>
  <c r="AW17" i="1"/>
  <c r="AR17" i="1"/>
  <c r="AQ17" i="1"/>
  <c r="AL17" i="1"/>
  <c r="AH17" i="1"/>
  <c r="Z17" i="1"/>
  <c r="BG16" i="1"/>
  <c r="BF16" i="1"/>
  <c r="BE16" i="1"/>
  <c r="BC16" i="1"/>
  <c r="AY16" i="1"/>
  <c r="AW16" i="1"/>
  <c r="AR16" i="1"/>
  <c r="AQ16" i="1"/>
  <c r="AL16" i="1"/>
  <c r="AH16" i="1"/>
  <c r="Z16" i="1"/>
  <c r="BG15" i="1"/>
  <c r="BF15" i="1"/>
  <c r="BE15" i="1"/>
  <c r="BC15" i="1"/>
  <c r="AY15" i="1"/>
  <c r="AW15" i="1"/>
  <c r="AR15" i="1"/>
  <c r="AQ15" i="1"/>
  <c r="AL15" i="1"/>
  <c r="AH15" i="1"/>
  <c r="Z15" i="1"/>
  <c r="BG14" i="1"/>
  <c r="BF14" i="1"/>
  <c r="BE14" i="1"/>
  <c r="BC14" i="1"/>
  <c r="AW14" i="1"/>
  <c r="AR14" i="1"/>
  <c r="AQ14" i="1"/>
  <c r="AL14" i="1"/>
  <c r="AH14" i="1"/>
  <c r="Z14" i="1"/>
  <c r="BG13" i="1"/>
  <c r="BF13" i="1"/>
  <c r="BE13" i="1"/>
  <c r="BC13" i="1"/>
  <c r="AR13" i="1"/>
  <c r="AQ13" i="1"/>
  <c r="AL13" i="1"/>
  <c r="BG12" i="1"/>
  <c r="BF12" i="1"/>
  <c r="BE12" i="1"/>
  <c r="BC12" i="1"/>
  <c r="AV12" i="1"/>
  <c r="AR12" i="1"/>
  <c r="AQ12" i="1"/>
  <c r="AL12" i="1"/>
  <c r="BG11" i="1"/>
  <c r="BF11" i="1"/>
  <c r="BE11" i="1"/>
  <c r="BC11" i="1"/>
  <c r="AV11" i="1"/>
  <c r="AR11" i="1"/>
  <c r="AQ11" i="1"/>
  <c r="AL11" i="1"/>
  <c r="BG10" i="1"/>
  <c r="BF10" i="1"/>
  <c r="BE10" i="1"/>
  <c r="BC10" i="1"/>
  <c r="AV10" i="1"/>
  <c r="AR10" i="1"/>
  <c r="AQ10" i="1"/>
  <c r="AL10" i="1"/>
  <c r="BG9" i="1"/>
  <c r="BF9" i="1"/>
  <c r="BE9" i="1"/>
  <c r="BC9" i="1"/>
  <c r="AV9" i="1"/>
  <c r="AR9" i="1"/>
  <c r="AQ9" i="1"/>
  <c r="AL9" i="1"/>
  <c r="BG8" i="1"/>
  <c r="BF8" i="1"/>
  <c r="BE8" i="1"/>
  <c r="BC8" i="1"/>
  <c r="AV8" i="1"/>
  <c r="AR8" i="1"/>
  <c r="AQ8" i="1"/>
  <c r="AL8" i="1"/>
  <c r="AA8" i="1"/>
  <c r="Y8" i="1"/>
  <c r="BG7" i="1"/>
  <c r="BF7" i="1"/>
  <c r="BE7" i="1"/>
  <c r="BC7" i="1"/>
  <c r="AV7" i="1"/>
  <c r="AP7" i="1"/>
  <c r="AR7" i="1"/>
  <c r="AQ7" i="1"/>
  <c r="AL7" i="1"/>
  <c r="AA7" i="1"/>
  <c r="Y7" i="1"/>
  <c r="BG6" i="1"/>
  <c r="BF6" i="1"/>
  <c r="BE6" i="1"/>
  <c r="BC6" i="1"/>
  <c r="AV6" i="1"/>
  <c r="AR6" i="1"/>
  <c r="AQ6" i="1"/>
  <c r="AH6" i="1"/>
  <c r="Y6" i="1"/>
  <c r="BG5" i="1"/>
  <c r="BF5" i="1"/>
  <c r="BE5" i="1"/>
  <c r="BC5" i="1"/>
  <c r="AV5" i="1"/>
  <c r="AP5" i="1"/>
  <c r="AR5" i="1"/>
  <c r="AQ5" i="1"/>
  <c r="AH5" i="1"/>
  <c r="Y5" i="1"/>
  <c r="BG4" i="1"/>
  <c r="BF4" i="1"/>
  <c r="BE4" i="1"/>
  <c r="BC4" i="1"/>
  <c r="AV4" i="1"/>
  <c r="AP4" i="1"/>
  <c r="AR4" i="1"/>
  <c r="AQ4" i="1"/>
  <c r="AH4" i="1"/>
  <c r="Y4" i="1"/>
  <c r="BG3" i="1"/>
  <c r="BF3" i="1"/>
  <c r="BE3" i="1"/>
  <c r="BC3" i="1"/>
  <c r="AH3" i="1"/>
  <c r="Y3" i="1"/>
</calcChain>
</file>

<file path=xl/sharedStrings.xml><?xml version="1.0" encoding="utf-8"?>
<sst xmlns="http://schemas.openxmlformats.org/spreadsheetml/2006/main" count="221" uniqueCount="69">
  <si>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</si>
  <si>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</si>
  <si>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</si>
  <si>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</si>
  <si>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</si>
  <si>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</si>
  <si>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</si>
  <si>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</si>
  <si>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</si>
  <si>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</si>
  <si>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</si>
  <si>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</si>
  <si>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</si>
  <si>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</si>
  <si>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</si>
  <si>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</si>
  <si>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IPC 2014 noviembre</t>
  </si>
  <si>
    <t>PIB en pesos constantes noviembre 2014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</si>
  <si>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</si>
  <si>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</si>
  <si>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</si>
  <si>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</si>
  <si>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</si>
  <si>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</si>
  <si>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</si>
  <si>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</si>
  <si>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</si>
  <si>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</si>
  <si>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</si>
  <si>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</si>
  <si>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Crecimiento PIB real con salarios aumentando 2% annual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</si>
  <si>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</si>
  <si>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</si>
  <si>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</si>
  <si>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</si>
  <si>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</si>
  <si>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</si>
  <si>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</si>
  <si>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</si>
  <si>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</si>
  <si>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</si>
  <si>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</si>
  <si>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</si>
  <si>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</si>
  <si>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</si>
  <si>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</si>
  <si>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158 vs 160</t>
  </si>
  <si>
    <t>Prestaciones seguridad social, harmonizadas</t>
  </si>
  <si>
    <t>Prestaciones seguridad social</t>
  </si>
  <si>
    <t>Crecimiento PIB real con salarios aumentando 1% annual</t>
  </si>
  <si>
    <t>Crecimiento PIB real con salarios aumentando 3% annual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</si>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</sst>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164" fontId="1" fillId="0" borderId="0" applyBorder="0" applyProtection="0"/>
    <xf numFmtId="9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justify"/>
    </xf>
    <xf numFmtId="0" fontId="2" fillId="2" borderId="0" xfId="0" applyFont="1" applyFill="1" applyAlignment="1">
      <alignment wrapText="1"/>
    </xf>
    <xf numFmtId="0" fontId="0" fillId="3" borderId="0" xfId="0" applyFill="1"/>
    <xf numFmtId="3" fontId="0" fillId="3" borderId="0" xfId="0" applyNumberFormat="1" applyFont="1" applyFill="1"/>
    <xf numFmtId="0" fontId="2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2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3" fontId="0" fillId="0" borderId="0" xfId="0" applyNumberFormat="1" applyFont="1"/>
    <xf numFmtId="3" fontId="0" fillId="0" borderId="0" xfId="0" applyNumberFormat="1"/>
    <xf numFmtId="3" fontId="0" fillId="2" borderId="0" xfId="0" applyNumberFormat="1" applyFont="1" applyFill="1"/>
    <xf numFmtId="0" fontId="2" fillId="0" borderId="0" xfId="0" applyFont="1"/>
    <xf numFmtId="10" fontId="2" fillId="0" borderId="0" xfId="0" applyNumberFormat="1" applyFont="1"/>
    <xf numFmtId="10" fontId="0" fillId="0" borderId="0" xfId="2" applyNumberFormat="1" applyFont="1" applyBorder="1" applyAlignment="1" applyProtection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10" fontId="0" fillId="4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10" fontId="0" fillId="4" borderId="0" xfId="2" applyNumberFormat="1" applyFont="1" applyFill="1" applyBorder="1" applyAlignment="1" applyProtection="1"/>
    <xf numFmtId="4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10" fontId="0" fillId="5" borderId="0" xfId="2" applyNumberFormat="1" applyFont="1" applyFill="1" applyBorder="1" applyAlignment="1" applyProtection="1"/>
    <xf numFmtId="4" fontId="0" fillId="5" borderId="0" xfId="0" applyNumberFormat="1" applyFill="1"/>
    <xf numFmtId="9" fontId="0" fillId="4" borderId="0" xfId="2" applyFont="1" applyFill="1" applyBorder="1" applyAlignment="1" applyProtection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0" fontId="0" fillId="4" borderId="0" xfId="0" applyFill="1" applyAlignment="1">
      <alignment horizontal="right" wrapText="1"/>
    </xf>
    <xf numFmtId="2" fontId="0" fillId="4" borderId="0" xfId="0" applyNumberFormat="1" applyFill="1"/>
    <xf numFmtId="3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right" wrapText="1"/>
    </xf>
    <xf numFmtId="2" fontId="0" fillId="5" borderId="0" xfId="0" applyNumberFormat="1" applyFill="1"/>
    <xf numFmtId="1" fontId="0" fillId="5" borderId="0" xfId="0" applyNumberFormat="1" applyFill="1" applyAlignment="1">
      <alignment horizontal="right" wrapText="1"/>
    </xf>
    <xf numFmtId="164" fontId="1" fillId="0" borderId="0" xfId="1" applyBorder="1" applyAlignment="1" applyProtection="1"/>
    <xf numFmtId="0" fontId="3" fillId="6" borderId="1" xfId="0" applyFont="1" applyFill="1" applyBorder="1"/>
    <xf numFmtId="10" fontId="3" fillId="7" borderId="2" xfId="0" applyNumberFormat="1" applyFont="1" applyFill="1" applyBorder="1" applyAlignment="1">
      <alignment horizontal="right"/>
    </xf>
    <xf numFmtId="10" fontId="3" fillId="5" borderId="2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justify"/>
    </xf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-0.0317240303570803</c:v>
                </c:pt>
                <c:pt idx="3">
                  <c:v>-0.0370073627998377</c:v>
                </c:pt>
                <c:pt idx="4">
                  <c:v>-0.0324801774120127</c:v>
                </c:pt>
                <c:pt idx="5">
                  <c:v>-0.0310102483322672</c:v>
                </c:pt>
                <c:pt idx="6">
                  <c:v>-0.0327168957199902</c:v>
                </c:pt>
                <c:pt idx="7">
                  <c:v>-0.0322143304199448</c:v>
                </c:pt>
                <c:pt idx="8">
                  <c:v>-0.0319407582382266</c:v>
                </c:pt>
                <c:pt idx="9">
                  <c:v>-0.0312993118064549</c:v>
                </c:pt>
                <c:pt idx="10">
                  <c:v>-0.0312450109868953</c:v>
                </c:pt>
                <c:pt idx="11">
                  <c:v>-0.0308703068503121</c:v>
                </c:pt>
                <c:pt idx="12">
                  <c:v>-0.0301672384537722</c:v>
                </c:pt>
                <c:pt idx="13">
                  <c:v>-0.0298290708997399</c:v>
                </c:pt>
                <c:pt idx="14">
                  <c:v>-0.0296752722597862</c:v>
                </c:pt>
                <c:pt idx="15">
                  <c:v>-0.0291404169036303</c:v>
                </c:pt>
                <c:pt idx="16">
                  <c:v>-0.0279964273640605</c:v>
                </c:pt>
                <c:pt idx="17">
                  <c:v>-0.0274376621269984</c:v>
                </c:pt>
                <c:pt idx="18">
                  <c:v>-0.026559206410074</c:v>
                </c:pt>
                <c:pt idx="19">
                  <c:v>-0.0266802981448914</c:v>
                </c:pt>
                <c:pt idx="20">
                  <c:v>-0.0267277805039103</c:v>
                </c:pt>
                <c:pt idx="21">
                  <c:v>-0.026500930526404</c:v>
                </c:pt>
                <c:pt idx="22">
                  <c:v>-0.0270880844480976</c:v>
                </c:pt>
                <c:pt idx="23">
                  <c:v>-0.0263595630348544</c:v>
                </c:pt>
                <c:pt idx="24">
                  <c:v>-0.0262928466788833</c:v>
                </c:pt>
                <c:pt idx="25">
                  <c:v>-0.0261648761300932</c:v>
                </c:pt>
                <c:pt idx="26">
                  <c:v>-0.0259378540074171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-0.0317476008436288</c:v>
                </c:pt>
                <c:pt idx="3">
                  <c:v>-0.0374713360970182</c:v>
                </c:pt>
                <c:pt idx="4">
                  <c:v>-0.0333502262589332</c:v>
                </c:pt>
                <c:pt idx="5">
                  <c:v>-0.0322507278860017</c:v>
                </c:pt>
                <c:pt idx="6">
                  <c:v>-0.0343687734327374</c:v>
                </c:pt>
                <c:pt idx="7">
                  <c:v>-0.0342563489607277</c:v>
                </c:pt>
                <c:pt idx="8">
                  <c:v>-0.0344343393697665</c:v>
                </c:pt>
                <c:pt idx="9">
                  <c:v>-0.0341430518735748</c:v>
                </c:pt>
                <c:pt idx="10">
                  <c:v>-0.0345575845693529</c:v>
                </c:pt>
                <c:pt idx="11">
                  <c:v>-0.0352708815803307</c:v>
                </c:pt>
                <c:pt idx="12">
                  <c:v>-0.0357344058953247</c:v>
                </c:pt>
                <c:pt idx="13">
                  <c:v>-0.0366840059883287</c:v>
                </c:pt>
                <c:pt idx="14">
                  <c:v>-0.0378902756934948</c:v>
                </c:pt>
                <c:pt idx="15">
                  <c:v>-0.0385173666105636</c:v>
                </c:pt>
                <c:pt idx="16">
                  <c:v>-0.0382666117783744</c:v>
                </c:pt>
                <c:pt idx="17">
                  <c:v>-0.0386127840832666</c:v>
                </c:pt>
                <c:pt idx="18">
                  <c:v>-0.038744136434496</c:v>
                </c:pt>
                <c:pt idx="19">
                  <c:v>-0.0399562186584699</c:v>
                </c:pt>
                <c:pt idx="20">
                  <c:v>-0.0410748524756616</c:v>
                </c:pt>
                <c:pt idx="21">
                  <c:v>-0.0419453903998811</c:v>
                </c:pt>
                <c:pt idx="22">
                  <c:v>-0.043821225691083</c:v>
                </c:pt>
                <c:pt idx="23">
                  <c:v>-0.0442814884081946</c:v>
                </c:pt>
                <c:pt idx="24">
                  <c:v>-0.0454743801022819</c:v>
                </c:pt>
                <c:pt idx="25">
                  <c:v>-0.0466287549956212</c:v>
                </c:pt>
                <c:pt idx="26">
                  <c:v>-0.0475917388000895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-0.0317240303570804</c:v>
                </c:pt>
                <c:pt idx="3">
                  <c:v>-0.0370073627998378</c:v>
                </c:pt>
                <c:pt idx="4">
                  <c:v>-0.0323054880468162</c:v>
                </c:pt>
                <c:pt idx="5">
                  <c:v>-0.030681508736697</c:v>
                </c:pt>
                <c:pt idx="6">
                  <c:v>-0.0330474604894488</c:v>
                </c:pt>
                <c:pt idx="7">
                  <c:v>-0.0324803924469841</c:v>
                </c:pt>
                <c:pt idx="8">
                  <c:v>-0.0325765971532608</c:v>
                </c:pt>
                <c:pt idx="9">
                  <c:v>-0.0329734465439998</c:v>
                </c:pt>
                <c:pt idx="10">
                  <c:v>-0.0344939815161491</c:v>
                </c:pt>
                <c:pt idx="11">
                  <c:v>-0.0343234869533689</c:v>
                </c:pt>
                <c:pt idx="12">
                  <c:v>-0.0340863685830919</c:v>
                </c:pt>
                <c:pt idx="13">
                  <c:v>-0.0336232756978365</c:v>
                </c:pt>
                <c:pt idx="14">
                  <c:v>-0.0342488904038737</c:v>
                </c:pt>
                <c:pt idx="15">
                  <c:v>-0.0342733776761607</c:v>
                </c:pt>
                <c:pt idx="16">
                  <c:v>-0.0337287382835777</c:v>
                </c:pt>
                <c:pt idx="17">
                  <c:v>-0.0345657862389108</c:v>
                </c:pt>
                <c:pt idx="18">
                  <c:v>-0.0355909675624467</c:v>
                </c:pt>
                <c:pt idx="19">
                  <c:v>-0.0358021187647334</c:v>
                </c:pt>
                <c:pt idx="20">
                  <c:v>-0.0354438690369578</c:v>
                </c:pt>
                <c:pt idx="21">
                  <c:v>-0.0365197605784177</c:v>
                </c:pt>
                <c:pt idx="22">
                  <c:v>-0.0364449556009847</c:v>
                </c:pt>
                <c:pt idx="23">
                  <c:v>-0.0369118127735167</c:v>
                </c:pt>
                <c:pt idx="24">
                  <c:v>-0.0380724045311065</c:v>
                </c:pt>
                <c:pt idx="25">
                  <c:v>-0.0378801274164822</c:v>
                </c:pt>
                <c:pt idx="26">
                  <c:v>-0.0383368480202612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-0.0317476008436289</c:v>
                </c:pt>
                <c:pt idx="3">
                  <c:v>-0.0374713360970183</c:v>
                </c:pt>
                <c:pt idx="4">
                  <c:v>-0.0331759464118914</c:v>
                </c:pt>
                <c:pt idx="5">
                  <c:v>-0.0319264084677607</c:v>
                </c:pt>
                <c:pt idx="6">
                  <c:v>-0.0347166978812624</c:v>
                </c:pt>
                <c:pt idx="7">
                  <c:v>-0.0345506892692065</c:v>
                </c:pt>
                <c:pt idx="8">
                  <c:v>-0.0351170780918728</c:v>
                </c:pt>
                <c:pt idx="9">
                  <c:v>-0.0358572137355047</c:v>
                </c:pt>
                <c:pt idx="10">
                  <c:v>-0.0379112863033267</c:v>
                </c:pt>
                <c:pt idx="11">
                  <c:v>-0.0389998636072848</c:v>
                </c:pt>
                <c:pt idx="12">
                  <c:v>-0.0400031752826615</c:v>
                </c:pt>
                <c:pt idx="13">
                  <c:v>-0.0408076882414842</c:v>
                </c:pt>
                <c:pt idx="14">
                  <c:v>-0.0428856396601476</c:v>
                </c:pt>
                <c:pt idx="15">
                  <c:v>-0.0441998014667439</c:v>
                </c:pt>
                <c:pt idx="16">
                  <c:v>-0.0448362410589065</c:v>
                </c:pt>
                <c:pt idx="17">
                  <c:v>-0.0467274393969915</c:v>
                </c:pt>
                <c:pt idx="18">
                  <c:v>-0.0490696417328891</c:v>
                </c:pt>
                <c:pt idx="19">
                  <c:v>-0.0503774899791599</c:v>
                </c:pt>
                <c:pt idx="20">
                  <c:v>-0.0511262478144377</c:v>
                </c:pt>
                <c:pt idx="21">
                  <c:v>-0.0535711699947011</c:v>
                </c:pt>
                <c:pt idx="22">
                  <c:v>-0.0546977395427036</c:v>
                </c:pt>
                <c:pt idx="23">
                  <c:v>-0.0565342948072002</c:v>
                </c:pt>
                <c:pt idx="24">
                  <c:v>-0.0593579606231608</c:v>
                </c:pt>
                <c:pt idx="25">
                  <c:v>-0.0606341209649264</c:v>
                </c:pt>
                <c:pt idx="26">
                  <c:v>-0.0629095344747565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-0.0317240303570804</c:v>
                </c:pt>
                <c:pt idx="3">
                  <c:v>-0.0370073627998377</c:v>
                </c:pt>
                <c:pt idx="4">
                  <c:v>-0.0324346572494428</c:v>
                </c:pt>
                <c:pt idx="5">
                  <c:v>-0.0305471781351488</c:v>
                </c:pt>
                <c:pt idx="6">
                  <c:v>-0.0314529203208499</c:v>
                </c:pt>
                <c:pt idx="7">
                  <c:v>-0.0301753769073013</c:v>
                </c:pt>
                <c:pt idx="8">
                  <c:v>-0.030020151572116</c:v>
                </c:pt>
                <c:pt idx="9">
                  <c:v>-0.0286930260212806</c:v>
                </c:pt>
                <c:pt idx="10">
                  <c:v>-0.027778541738233</c:v>
                </c:pt>
                <c:pt idx="11">
                  <c:v>-0.0266613690276855</c:v>
                </c:pt>
                <c:pt idx="12">
                  <c:v>-0.0259274636708617</c:v>
                </c:pt>
                <c:pt idx="13">
                  <c:v>-0.0250614355543604</c:v>
                </c:pt>
                <c:pt idx="14">
                  <c:v>-0.0236864717056723</c:v>
                </c:pt>
                <c:pt idx="15">
                  <c:v>-0.0222076834474085</c:v>
                </c:pt>
                <c:pt idx="16">
                  <c:v>-0.0215417941816674</c:v>
                </c:pt>
                <c:pt idx="17">
                  <c:v>-0.0212186946315735</c:v>
                </c:pt>
                <c:pt idx="18">
                  <c:v>-0.0200938025296536</c:v>
                </c:pt>
                <c:pt idx="19">
                  <c:v>-0.0194139534239216</c:v>
                </c:pt>
                <c:pt idx="20">
                  <c:v>-0.0189384138576509</c:v>
                </c:pt>
                <c:pt idx="21">
                  <c:v>-0.0177286903031433</c:v>
                </c:pt>
                <c:pt idx="22">
                  <c:v>-0.0168130555575247</c:v>
                </c:pt>
                <c:pt idx="23">
                  <c:v>-0.0163952386751968</c:v>
                </c:pt>
                <c:pt idx="24">
                  <c:v>-0.0157285838075178</c:v>
                </c:pt>
                <c:pt idx="25">
                  <c:v>-0.0155246760994333</c:v>
                </c:pt>
                <c:pt idx="26">
                  <c:v>-0.0153963822390183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-0.0317476008436289</c:v>
                </c:pt>
                <c:pt idx="3">
                  <c:v>-0.0374713360970182</c:v>
                </c:pt>
                <c:pt idx="4">
                  <c:v>-0.0333042992401937</c:v>
                </c:pt>
                <c:pt idx="5">
                  <c:v>-0.0317829618092658</c:v>
                </c:pt>
                <c:pt idx="6">
                  <c:v>-0.0330904218248636</c:v>
                </c:pt>
                <c:pt idx="7">
                  <c:v>-0.0321617015345818</c:v>
                </c:pt>
                <c:pt idx="8">
                  <c:v>-0.0323879830282187</c:v>
                </c:pt>
                <c:pt idx="9">
                  <c:v>-0.0313738967476911</c:v>
                </c:pt>
                <c:pt idx="10">
                  <c:v>-0.0309793052356255</c:v>
                </c:pt>
                <c:pt idx="11">
                  <c:v>-0.0309250908632918</c:v>
                </c:pt>
                <c:pt idx="12">
                  <c:v>-0.0312277994011209</c:v>
                </c:pt>
                <c:pt idx="13">
                  <c:v>-0.0315563730603796</c:v>
                </c:pt>
                <c:pt idx="14">
                  <c:v>-0.0313533366758373</c:v>
                </c:pt>
                <c:pt idx="15">
                  <c:v>-0.0308729189303833</c:v>
                </c:pt>
                <c:pt idx="16">
                  <c:v>-0.0310450821742103</c:v>
                </c:pt>
                <c:pt idx="17">
                  <c:v>-0.0316335245259177</c:v>
                </c:pt>
                <c:pt idx="18">
                  <c:v>-0.0315408418193546</c:v>
                </c:pt>
                <c:pt idx="19">
                  <c:v>-0.0317612111160206</c:v>
                </c:pt>
                <c:pt idx="20">
                  <c:v>-0.0321572535535038</c:v>
                </c:pt>
                <c:pt idx="21">
                  <c:v>-0.0316565419358799</c:v>
                </c:pt>
                <c:pt idx="22">
                  <c:v>-0.0316494574656789</c:v>
                </c:pt>
                <c:pt idx="23">
                  <c:v>-0.0322478553443255</c:v>
                </c:pt>
                <c:pt idx="24">
                  <c:v>-0.0324793425687221</c:v>
                </c:pt>
                <c:pt idx="25">
                  <c:v>-0.0331848961372925</c:v>
                </c:pt>
                <c:pt idx="26">
                  <c:v>-0.0338200871363698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25303928"/>
        <c:axId val="-2125312952"/>
      </c:lineChart>
      <c:catAx>
        <c:axId val="-212530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25312952"/>
        <c:crosses val="autoZero"/>
        <c:auto val="1"/>
        <c:lblAlgn val="ctr"/>
        <c:lblOffset val="100"/>
        <c:noMultiLvlLbl val="1"/>
      </c:catAx>
      <c:valAx>
        <c:axId val="-212531295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253039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342000</xdr:colOff>
      <xdr:row>0</xdr:row>
      <xdr:rowOff>37080</xdr:rowOff>
    </xdr:from>
    <xdr:to>
      <xdr:col>20</xdr:col>
      <xdr:colOff>607320</xdr:colOff>
      <xdr:row>37</xdr:row>
      <xdr:rowOff>46800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0"/>
  <sheetViews>
    <sheetView zoomScale="125" zoomScaleNormal="125" zoomScalePageLayoutView="125" workbookViewId="0">
      <pane xSplit="2" topLeftCell="AS1" activePane="topRight" state="frozen"/>
      <selection activeCell="A10" sqref="A10"/>
      <selection pane="topRight" activeCell="BA28" sqref="BA28"/>
    </sheetView>
  </sheetViews>
  <sheetFormatPr baseColWidth="10" defaultColWidth="8.83203125" defaultRowHeight="12" x14ac:dyDescent="0"/>
  <cols>
    <col min="3" max="3" width="15.83203125" customWidth="1"/>
    <col min="4" max="6" width="16" customWidth="1"/>
    <col min="15" max="20" width="13.5" customWidth="1"/>
    <col min="37" max="37" width="12.33203125" customWidth="1"/>
  </cols>
  <sheetData>
    <row r="1" spans="1:61" s="4" customFormat="1" ht="50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H1" s="4" t="s">
        <v>19</v>
      </c>
      <c r="AI1" s="5" t="s">
        <v>20</v>
      </c>
      <c r="AJ1" s="5"/>
      <c r="AK1" s="52" t="s">
        <v>21</v>
      </c>
      <c r="AL1" s="52"/>
      <c r="AM1" s="6" t="s">
        <v>22</v>
      </c>
      <c r="AN1" s="7" t="s">
        <v>23</v>
      </c>
      <c r="AO1" s="52" t="s">
        <v>24</v>
      </c>
      <c r="AP1" s="52"/>
      <c r="AQ1" s="52" t="s">
        <v>25</v>
      </c>
      <c r="AR1" s="52"/>
      <c r="AS1" s="4" t="s">
        <v>26</v>
      </c>
      <c r="AT1" s="4" t="s">
        <v>27</v>
      </c>
      <c r="AV1" s="4" t="s">
        <v>28</v>
      </c>
      <c r="AX1" s="4" t="s">
        <v>29</v>
      </c>
      <c r="AZ1" s="4" t="s">
        <v>30</v>
      </c>
      <c r="BC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5" t="s">
        <v>36</v>
      </c>
    </row>
    <row r="2" spans="1:61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I2" s="10"/>
      <c r="AJ2" s="10"/>
      <c r="AK2" s="10"/>
      <c r="AL2" s="10"/>
      <c r="AM2" s="10"/>
      <c r="AN2" s="10"/>
      <c r="AO2" s="10"/>
      <c r="AP2" s="10"/>
      <c r="AQ2" s="10"/>
      <c r="AR2" s="10"/>
      <c r="AT2" s="8" t="s">
        <v>41</v>
      </c>
      <c r="AU2" s="8" t="s">
        <v>39</v>
      </c>
      <c r="AV2" s="8" t="s">
        <v>41</v>
      </c>
      <c r="AW2" s="8" t="s">
        <v>39</v>
      </c>
      <c r="AX2" s="8" t="s">
        <v>42</v>
      </c>
      <c r="AY2" s="8" t="s">
        <v>43</v>
      </c>
      <c r="BI2" s="10"/>
    </row>
    <row r="3" spans="1:61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13">
        <f>AA3/AF3</f>
        <v>-6.087844609027615E-3</v>
      </c>
      <c r="AI3" s="10">
        <v>2014</v>
      </c>
      <c r="AJ3" s="14">
        <f>(SUM(AA3:AA6)/AVERAGE(AF3:AF6))</f>
        <v>-2.0764450566254731E-2</v>
      </c>
      <c r="AK3" s="14"/>
      <c r="AL3" s="14"/>
      <c r="AM3" s="14"/>
      <c r="AN3" s="14"/>
      <c r="AO3" s="9" t="s">
        <v>44</v>
      </c>
      <c r="AP3" s="14" t="s">
        <v>45</v>
      </c>
      <c r="AQ3" s="14" t="s">
        <v>44</v>
      </c>
      <c r="AR3" s="14" t="s">
        <v>45</v>
      </c>
      <c r="AS3" s="15"/>
      <c r="AT3" s="8">
        <v>10923418</v>
      </c>
      <c r="BC3" s="13">
        <f>S3/AF3</f>
        <v>1.3803743059084649E-2</v>
      </c>
      <c r="BD3" s="8">
        <v>2014</v>
      </c>
      <c r="BE3" s="13">
        <f>(SUM(S3:S6)/AVERAGE(AF3:AF6))</f>
        <v>5.6918105137217651E-2</v>
      </c>
      <c r="BF3" s="13">
        <f>(SUM(O3:O6)/AVERAGE(AF3:AF6))</f>
        <v>1.3201759021596645E-2</v>
      </c>
      <c r="BG3" s="13">
        <f>(SUM(C3:C6)/AVERAGE(AF3:AF6))</f>
        <v>6.4480796681875729E-2</v>
      </c>
      <c r="BH3" s="13">
        <f>(SUM(H3:H6)+SUM(J3:J6))/AVERAGE(AF3:AF6)</f>
        <v>0</v>
      </c>
      <c r="BI3" s="14">
        <f t="shared" ref="BI3:BI29" si="2">AJ3-BH3</f>
        <v>-2.0764450566254731E-2</v>
      </c>
    </row>
    <row r="4" spans="1:61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13">
        <f>AA4/AF4</f>
        <v>-3.6688833669368155E-3</v>
      </c>
      <c r="AI4" s="10">
        <v>2015</v>
      </c>
      <c r="AJ4" s="14">
        <f>SUM(AB14:AB17)/AVERAGE(AF14:AF17)</f>
        <v>-3.2822266915484871E-2</v>
      </c>
      <c r="AK4" s="14"/>
      <c r="AL4" s="14"/>
      <c r="AM4" s="14"/>
      <c r="AN4" s="14"/>
      <c r="AO4" s="9">
        <v>545118865</v>
      </c>
      <c r="AP4" s="9">
        <f>AO4</f>
        <v>545118865</v>
      </c>
      <c r="AQ4" s="16">
        <f>AO4/AF17</f>
        <v>9.6335892011156887E-2</v>
      </c>
      <c r="AR4" s="16">
        <f>AP4/AF17</f>
        <v>9.6335892011156887E-2</v>
      </c>
      <c r="AS4" s="15"/>
      <c r="AT4" s="8">
        <v>10933469</v>
      </c>
      <c r="AV4" s="8">
        <f t="shared" ref="AV4:AV12" si="3">(AT4-AT3)/AT3</f>
        <v>9.2013324034656552E-4</v>
      </c>
      <c r="BC4" s="13">
        <f>S4/AF4</f>
        <v>1.4212842397520341E-2</v>
      </c>
      <c r="BD4" s="8">
        <v>2015</v>
      </c>
      <c r="BE4" s="13">
        <f>SUM(T14:T17)/AVERAGE(AF14:AF17)</f>
        <v>5.8016302548056842E-2</v>
      </c>
      <c r="BF4" s="13">
        <f>SUM(P14:P17)/AVERAGE(AF14:AF17)</f>
        <v>1.2830632772659245E-2</v>
      </c>
      <c r="BG4" s="13">
        <f>SUM(D14:D17)/AVERAGE(AF14:AF17)</f>
        <v>7.8007936690882476E-2</v>
      </c>
      <c r="BH4" s="13">
        <f>(SUM(H14:H17)+SUM(J14:J17))/AVERAGE(AF14:AF17)</f>
        <v>0</v>
      </c>
      <c r="BI4" s="14">
        <f t="shared" si="2"/>
        <v>-3.2822266915484871E-2</v>
      </c>
    </row>
    <row r="5" spans="1:61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13">
        <f>AA5/AF5</f>
        <v>-6.9136769781908049E-3</v>
      </c>
      <c r="AI5" s="10">
        <v>2016</v>
      </c>
      <c r="AJ5" s="14">
        <f>SUM(AB18:AB21)/AVERAGE(AF18:AF21)</f>
        <v>-3.1724030357080352E-2</v>
      </c>
      <c r="AK5" s="14"/>
      <c r="AL5" s="14"/>
      <c r="AM5" s="14"/>
      <c r="AN5" s="14"/>
      <c r="AO5" s="9">
        <v>527406836</v>
      </c>
      <c r="AP5" s="9">
        <f>AO5</f>
        <v>527406836</v>
      </c>
      <c r="AQ5" s="16">
        <f>AO5/AF21</f>
        <v>9.6733053127945015E-2</v>
      </c>
      <c r="AR5" s="16">
        <f>AP5/AF21</f>
        <v>9.6733053127945015E-2</v>
      </c>
      <c r="AS5" s="15"/>
      <c r="AT5" s="8">
        <v>10927942</v>
      </c>
      <c r="AV5" s="8">
        <f t="shared" si="3"/>
        <v>-5.0551202001853203E-4</v>
      </c>
      <c r="BC5" s="13">
        <f>S5/AF5</f>
        <v>1.3103697084635945E-2</v>
      </c>
      <c r="BD5" s="8">
        <v>2016</v>
      </c>
      <c r="BE5" s="13">
        <f>SUM(T18:T21)/AVERAGE(AF18:AF21)</f>
        <v>5.685357467336042E-2</v>
      </c>
      <c r="BF5" s="13">
        <f>SUM(P18:P21)/AVERAGE(AF18:AF21)</f>
        <v>1.3708792227018825E-2</v>
      </c>
      <c r="BG5" s="13">
        <f>SUM(D18:D21)/AVERAGE(AF18:AF21)</f>
        <v>7.4868812803421947E-2</v>
      </c>
      <c r="BH5" s="13">
        <f>(SUM(H18:H21)+SUM(J18:J21))/AVERAGE(AF18:AF21)</f>
        <v>2.3570486548502886E-5</v>
      </c>
      <c r="BI5" s="14">
        <f t="shared" si="2"/>
        <v>-3.1747600843628855E-2</v>
      </c>
    </row>
    <row r="6" spans="1:61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13">
        <f>AA6/AF6</f>
        <v>-4.260520796771354E-3</v>
      </c>
      <c r="AI6" s="10">
        <v>2017</v>
      </c>
      <c r="AJ6" s="14">
        <f>SUM(AB22:AB25)/AVERAGE(AF22:AF25)</f>
        <v>-3.7007362799837712E-2</v>
      </c>
      <c r="AK6" s="14"/>
      <c r="AL6" s="14"/>
      <c r="AM6" s="14"/>
      <c r="AN6" s="9">
        <v>46349018</v>
      </c>
      <c r="AO6" s="9">
        <v>580675520</v>
      </c>
      <c r="AP6" s="9">
        <f>AO6</f>
        <v>580675520</v>
      </c>
      <c r="AQ6" s="16">
        <f>AO6/AF25</f>
        <v>0.10103933176461725</v>
      </c>
      <c r="AR6" s="16">
        <f>AP6/AF25</f>
        <v>0.10103933176461725</v>
      </c>
      <c r="AS6" s="15"/>
      <c r="AT6" s="8">
        <v>11163575</v>
      </c>
      <c r="AV6" s="8">
        <f t="shared" si="3"/>
        <v>2.1562431425789046E-2</v>
      </c>
      <c r="BC6" s="13">
        <f>S6/AF6</f>
        <v>1.5720197118186657E-2</v>
      </c>
      <c r="BD6" s="8">
        <v>2017</v>
      </c>
      <c r="BE6" s="13">
        <f>SUM(T22:T25)/AVERAGE(AF22:AF25)</f>
        <v>5.6355346428822166E-2</v>
      </c>
      <c r="BF6" s="13">
        <f>SUM(P22:P25)/AVERAGE(AF22:AF25)</f>
        <v>1.6899291096604874E-2</v>
      </c>
      <c r="BG6" s="13">
        <f>SUM(D22:D25)/AVERAGE(AF22:AF25)</f>
        <v>7.6463418132054997E-2</v>
      </c>
      <c r="BH6" s="13">
        <f>(SUM(H22:H25)+SUM(J22:J25))/AVERAGE(AF22:AF25)</f>
        <v>4.6397329718049387E-4</v>
      </c>
      <c r="BI6" s="14">
        <f t="shared" si="2"/>
        <v>-3.7471336097018207E-2</v>
      </c>
    </row>
    <row r="7" spans="1:61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13"/>
      <c r="AI7" s="10">
        <f t="shared" ref="AI7:AI29" si="4">AI6+1</f>
        <v>2018</v>
      </c>
      <c r="AJ7" s="14">
        <f>SUM(AB26:AB29)/AVERAGE(AF26:AF29)</f>
        <v>-3.2480177412012666E-2</v>
      </c>
      <c r="AK7" s="9">
        <v>34302125</v>
      </c>
      <c r="AL7" s="14">
        <f>AK7/AVERAGE(AF26:AF29)</f>
        <v>5.9818995613112689E-3</v>
      </c>
      <c r="AM7" s="14">
        <f>(AF29-AF25)/AF25</f>
        <v>6.1247635345628541E-3</v>
      </c>
      <c r="AN7" s="9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12234583.584338736</v>
      </c>
      <c r="AO7" s="9">
        <f t="shared" ref="AO7:AO29" si="5">AO6*(1+AM7)</f>
        <v>584232020.25030935</v>
      </c>
      <c r="AP7" s="9">
        <f>AO7</f>
        <v>584232020.25030935</v>
      </c>
      <c r="AQ7" s="16">
        <f>AO7/AF29</f>
        <v>0.10103933176461725</v>
      </c>
      <c r="AR7" s="16">
        <f>AP7/AF29</f>
        <v>0.10103933176461725</v>
      </c>
      <c r="AT7" s="8">
        <v>11012334</v>
      </c>
      <c r="AV7" s="8">
        <f t="shared" si="3"/>
        <v>-1.3547721048140941E-2</v>
      </c>
      <c r="BC7" s="13">
        <f t="shared" ref="BC7:BC38" si="6">T14/AF14</f>
        <v>1.3827254222720372E-2</v>
      </c>
      <c r="BD7" s="8">
        <f t="shared" ref="BD7:BD29" si="7">BD6+1</f>
        <v>2018</v>
      </c>
      <c r="BE7" s="13">
        <f>SUM(T26:T29)/AVERAGE(AF26:AF29)</f>
        <v>5.6198919585388821E-2</v>
      </c>
      <c r="BF7" s="13">
        <f>SUM(P26:P29)/AVERAGE(AF26:AF29)</f>
        <v>1.4828485282684994E-2</v>
      </c>
      <c r="BG7" s="13">
        <f>SUM(D26:D29)/AVERAGE(AF26:AF29)</f>
        <v>7.3850611714716491E-2</v>
      </c>
      <c r="BH7" s="13">
        <f>(SUM(H26:H29)+SUM(J26:J29))/AVERAGE(AF26:AF29)</f>
        <v>8.7004884692056851E-4</v>
      </c>
      <c r="BI7" s="14">
        <f t="shared" si="2"/>
        <v>-3.3350226258933233E-2</v>
      </c>
    </row>
    <row r="8" spans="1:61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13"/>
      <c r="AI8" s="10">
        <f t="shared" si="4"/>
        <v>2019</v>
      </c>
      <c r="AJ8" s="14">
        <f>SUM(AB30:AB33)/AVERAGE(AF30:AF33)</f>
        <v>-3.1010248332267246E-2</v>
      </c>
      <c r="AK8" s="9">
        <v>33257456</v>
      </c>
      <c r="AL8" s="14">
        <f>AK8/AVERAGE(AF30:AF33)</f>
        <v>5.6587296784866847E-3</v>
      </c>
      <c r="AM8" s="14">
        <f>(AF33-AF29)/AF29</f>
        <v>2.5696747945100989E-2</v>
      </c>
      <c r="AN8" s="9">
        <f>((((AN7*((1+AM8)^(1/12))-AK8/12)*((1+AM8)^(1/12))-AK8/12)*((1+AM8)^(1/12))-AK8/12)*((1+AM8)^(1/12))-AK8/12)*((1+AM8)^(1/12))-AK8/12</f>
        <v>-1551447.4108830877</v>
      </c>
      <c r="AO8" s="9">
        <f t="shared" si="5"/>
        <v>599244883.2161386</v>
      </c>
      <c r="AP8" s="9">
        <f>((((((((AO7*((1+AM8)^(4/12)))*((1+AM8)^(1/12))+AN8)*((1+AM8)^(1/12))-AK8/12)*((1+AM8)^(1/12))-AK8/12)*((1+AM8)^(1/12))-AK8/12)*((1+AM8)^(1/12))-AK8/12)*((1+AM8)^(1/12))-AK8/12)*((1+AM8)^(1/12))-AK8/12)*((1+AM8)^(1/12))-AK8/12</f>
        <v>578146498.63427246</v>
      </c>
      <c r="AQ8" s="16">
        <f>AO8/AF33</f>
        <v>0.10103933176461724</v>
      </c>
      <c r="AR8" s="16">
        <f>AP8/AF33</f>
        <v>9.7481910184271825E-2</v>
      </c>
      <c r="AS8" s="15"/>
      <c r="AT8" s="8">
        <v>11082939</v>
      </c>
      <c r="AV8" s="8">
        <f t="shared" si="3"/>
        <v>6.4114473825439729E-3</v>
      </c>
      <c r="BC8" s="13">
        <f t="shared" si="6"/>
        <v>1.492750383483619E-2</v>
      </c>
      <c r="BD8" s="8">
        <f t="shared" si="7"/>
        <v>2019</v>
      </c>
      <c r="BE8" s="13">
        <f>SUM(T30:T33)/AVERAGE(AF30:AF33)</f>
        <v>5.6475924081095738E-2</v>
      </c>
      <c r="BF8" s="13">
        <f>SUM(P30:P33)/AVERAGE(AF30:AF33)</f>
        <v>1.3620921400412676E-2</v>
      </c>
      <c r="BG8" s="13">
        <f>SUM(D30:D33)/AVERAGE(AF30:AF33)</f>
        <v>7.3865251012950314E-2</v>
      </c>
      <c r="BH8" s="13">
        <f>(SUM(H30:H33)+SUM(J30:J33))/AVERAGE(AF30:AF33)</f>
        <v>1.2404795537344986E-3</v>
      </c>
      <c r="BI8" s="14">
        <f t="shared" si="2"/>
        <v>-3.2250727886001744E-2</v>
      </c>
    </row>
    <row r="9" spans="1:61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13"/>
      <c r="AI9" s="10">
        <f t="shared" si="4"/>
        <v>2020</v>
      </c>
      <c r="AJ9" s="14">
        <f>SUM(AB34:AB37)/AVERAGE(AF34:AF37)</f>
        <v>-3.2716895719990195E-2</v>
      </c>
      <c r="AK9" s="9">
        <v>31779171</v>
      </c>
      <c r="AL9" s="14">
        <f>AK9/AVERAGE(AF34:AF37)</f>
        <v>5.338337271917906E-3</v>
      </c>
      <c r="AM9" s="14">
        <f>(AF37-AF33)/AF33</f>
        <v>1.6317406658542616E-2</v>
      </c>
      <c r="AN9" s="14"/>
      <c r="AO9" s="9">
        <f t="shared" si="5"/>
        <v>609023005.66362715</v>
      </c>
      <c r="AP9" s="9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555564203.30446887</v>
      </c>
      <c r="AQ9" s="16">
        <f>AO9/AF37</f>
        <v>0.10103933176461723</v>
      </c>
      <c r="AR9" s="16">
        <f>AP9/AF37</f>
        <v>9.2170304458464206E-2</v>
      </c>
      <c r="AT9" s="8">
        <v>11339977</v>
      </c>
      <c r="AV9" s="8">
        <f t="shared" si="3"/>
        <v>2.3192223651145243E-2</v>
      </c>
      <c r="BC9" s="13">
        <f t="shared" si="6"/>
        <v>1.3592051892300453E-2</v>
      </c>
      <c r="BD9" s="8">
        <f t="shared" si="7"/>
        <v>2020</v>
      </c>
      <c r="BE9" s="13">
        <f>SUM(T34:T37)/AVERAGE(AF34:AF37)</f>
        <v>5.6363811137653312E-2</v>
      </c>
      <c r="BF9" s="13">
        <f>SUM(P34:P37)/AVERAGE(AF34:AF37)</f>
        <v>1.3624697020294067E-2</v>
      </c>
      <c r="BG9" s="13">
        <f>SUM(D34:D37)/AVERAGE(AF34:AF37)</f>
        <v>7.5456009837349444E-2</v>
      </c>
      <c r="BH9" s="13">
        <f>(SUM(H34:H37)+SUM(J34:J37))/AVERAGE(AF34:AF37)</f>
        <v>1.6518777127471952E-3</v>
      </c>
      <c r="BI9" s="14">
        <f t="shared" si="2"/>
        <v>-3.4368773432737393E-2</v>
      </c>
    </row>
    <row r="10" spans="1:61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13"/>
      <c r="AI10" s="10">
        <f t="shared" si="4"/>
        <v>2021</v>
      </c>
      <c r="AJ10" s="14">
        <f>SUM(AB38:AB41)/AVERAGE(AF38:AF41)</f>
        <v>-3.2214330419944842E-2</v>
      </c>
      <c r="AK10" s="9">
        <v>30048473</v>
      </c>
      <c r="AL10" s="14">
        <f>AK10/AVERAGE(AF38:AF41)</f>
        <v>4.9670606037317709E-3</v>
      </c>
      <c r="AM10" s="14">
        <f>(AF41-AF37)/AF37</f>
        <v>7.8629890927806954E-3</v>
      </c>
      <c r="AN10" s="14"/>
      <c r="AO10" s="9">
        <f t="shared" si="5"/>
        <v>613811746.91441274</v>
      </c>
      <c r="AP10" s="9">
        <f t="shared" si="8"/>
        <v>529775987.92465937</v>
      </c>
      <c r="AQ10" s="16">
        <f>AO10/AF41</f>
        <v>0.10103933176461723</v>
      </c>
      <c r="AR10" s="16">
        <f>AP10/AF41</f>
        <v>8.7206235582700978E-2</v>
      </c>
      <c r="AT10" s="8">
        <v>11479064</v>
      </c>
      <c r="AV10" s="8">
        <f t="shared" si="3"/>
        <v>1.2265192424993455E-2</v>
      </c>
      <c r="BC10" s="13">
        <f t="shared" si="6"/>
        <v>1.5585340256804837E-2</v>
      </c>
      <c r="BD10" s="8">
        <f t="shared" si="7"/>
        <v>2021</v>
      </c>
      <c r="BE10" s="13">
        <f>SUM(T38:T41)/AVERAGE(AF38:AF41)</f>
        <v>5.6237612689481721E-2</v>
      </c>
      <c r="BF10" s="13">
        <f>SUM(P38:P41)/AVERAGE(AF38:AF41)</f>
        <v>1.3323193311501192E-2</v>
      </c>
      <c r="BG10" s="13">
        <f>SUM(D38:D41)/AVERAGE(AF38:AF41)</f>
        <v>7.5128749797925359E-2</v>
      </c>
      <c r="BH10" s="13">
        <f>(SUM(H38:H41)+SUM(J38:J41))/AVERAGE(AF38:AF41)</f>
        <v>2.0420185407828712E-3</v>
      </c>
      <c r="BI10" s="14">
        <f t="shared" si="2"/>
        <v>-3.4256348960727712E-2</v>
      </c>
    </row>
    <row r="11" spans="1:61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13"/>
      <c r="AI11" s="10">
        <f t="shared" si="4"/>
        <v>2022</v>
      </c>
      <c r="AJ11" s="14">
        <f>SUM(AB42:AB45)/AVERAGE(AF42:AF45)</f>
        <v>-3.1940758238226646E-2</v>
      </c>
      <c r="AK11" s="9">
        <v>28349576</v>
      </c>
      <c r="AL11" s="14">
        <f>AK11/AVERAGE(AF42:AF45)</f>
        <v>4.6070811466349584E-3</v>
      </c>
      <c r="AM11" s="14">
        <f>(AF45-AF41)/AF41</f>
        <v>2.2107291458105794E-2</v>
      </c>
      <c r="AN11" s="14"/>
      <c r="AO11" s="9">
        <f t="shared" si="5"/>
        <v>627381462.10385871</v>
      </c>
      <c r="AP11" s="9">
        <f t="shared" si="8"/>
        <v>512852205.87034178</v>
      </c>
      <c r="AQ11" s="16">
        <f>AO11/AF45</f>
        <v>0.10103933176461723</v>
      </c>
      <c r="AR11" s="16">
        <f>AP11/AF45</f>
        <v>8.2594477690466211E-2</v>
      </c>
      <c r="AT11" s="8">
        <v>11462881</v>
      </c>
      <c r="AV11" s="8">
        <f t="shared" si="3"/>
        <v>-1.4097839336029488E-3</v>
      </c>
      <c r="BC11" s="13">
        <f t="shared" si="6"/>
        <v>1.3648937813796651E-2</v>
      </c>
      <c r="BD11" s="8">
        <f t="shared" si="7"/>
        <v>2022</v>
      </c>
      <c r="BE11" s="13">
        <f>SUM(T42:T45)/AVERAGE(AF42:AF45)</f>
        <v>5.6289680152833421E-2</v>
      </c>
      <c r="BF11" s="13">
        <f>SUM(P42:P45)/AVERAGE(AF42:AF45)</f>
        <v>1.3120874889531385E-2</v>
      </c>
      <c r="BG11" s="13">
        <f>SUM(D42:D45)/AVERAGE(AF42:AF45)</f>
        <v>7.510956350152867E-2</v>
      </c>
      <c r="BH11" s="13">
        <f>(SUM(H42:H45)+SUM(J42:J45))/AVERAGE(AF42:AF45)</f>
        <v>2.4935811315398414E-3</v>
      </c>
      <c r="BI11" s="14">
        <f t="shared" si="2"/>
        <v>-3.443433936976649E-2</v>
      </c>
    </row>
    <row r="12" spans="1:61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13"/>
      <c r="AI12" s="10">
        <f t="shared" si="4"/>
        <v>2023</v>
      </c>
      <c r="AJ12" s="14">
        <f>SUM(AB46:AB49)/AVERAGE(AF46:AF49)</f>
        <v>-3.1299311806454899E-2</v>
      </c>
      <c r="AK12" s="9">
        <v>26690971</v>
      </c>
      <c r="AL12" s="14">
        <f>AK12/AVERAGE(AF46:AF49)</f>
        <v>4.2657042094336696E-3</v>
      </c>
      <c r="AM12" s="14">
        <f>(AF49-AF45)/AF45</f>
        <v>1.4991359635877896E-2</v>
      </c>
      <c r="AN12" s="14"/>
      <c r="AO12" s="9">
        <f t="shared" si="5"/>
        <v>636786763.23114061</v>
      </c>
      <c r="AP12" s="9">
        <f t="shared" si="8"/>
        <v>493666684.72564042</v>
      </c>
      <c r="AQ12" s="16">
        <f>AO12/AF49</f>
        <v>0.10103933176461723</v>
      </c>
      <c r="AR12" s="16">
        <f>AP12/AF49</f>
        <v>7.8330384391214716E-2</v>
      </c>
      <c r="AT12" s="8">
        <v>11332510</v>
      </c>
      <c r="AV12" s="8">
        <f t="shared" si="3"/>
        <v>-1.1373318801791626E-2</v>
      </c>
      <c r="BC12" s="13">
        <f t="shared" si="6"/>
        <v>1.4371126013635358E-2</v>
      </c>
      <c r="BD12" s="8">
        <f t="shared" si="7"/>
        <v>2023</v>
      </c>
      <c r="BE12" s="13">
        <f>SUM(T46:T49)/AVERAGE(AF46:AF49)</f>
        <v>5.6403730794526874E-2</v>
      </c>
      <c r="BF12" s="13">
        <f>SUM(P46:P49)/AVERAGE(AF46:AF49)</f>
        <v>1.2782688659142536E-2</v>
      </c>
      <c r="BG12" s="13">
        <f>SUM(D46:D49)/AVERAGE(AF46:AF49)</f>
        <v>7.4920353941839227E-2</v>
      </c>
      <c r="BH12" s="13">
        <f>(SUM(H46:H49)+SUM(J46:J49))/AVERAGE(AF46:AF49)</f>
        <v>2.8437400671198956E-3</v>
      </c>
      <c r="BI12" s="14">
        <f t="shared" si="2"/>
        <v>-3.4143051873574796E-2</v>
      </c>
    </row>
    <row r="13" spans="1:61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5"/>
      <c r="AI13" s="20">
        <f t="shared" si="4"/>
        <v>2024</v>
      </c>
      <c r="AJ13" s="21">
        <f>SUM(AB50:AB53)/AVERAGE(AF50:AF53)</f>
        <v>-3.1245010986895316E-2</v>
      </c>
      <c r="AK13" s="18">
        <v>25103670</v>
      </c>
      <c r="AL13" s="21">
        <f>AK13/AVERAGE(AF50:AF53)</f>
        <v>3.9372336295506617E-3</v>
      </c>
      <c r="AM13" s="21">
        <f>(AF53-AF49)/AF49</f>
        <v>1.6387468219816487E-2</v>
      </c>
      <c r="AN13" s="21"/>
      <c r="AO13" s="18">
        <f t="shared" si="5"/>
        <v>647222086.07639062</v>
      </c>
      <c r="AP13" s="18">
        <f t="shared" si="8"/>
        <v>476464963.47365338</v>
      </c>
      <c r="AQ13" s="22">
        <f>AO13/AF53</f>
        <v>0.10103933176461721</v>
      </c>
      <c r="AR13" s="22">
        <f>AP13/AF53</f>
        <v>7.4382043744021117E-2</v>
      </c>
      <c r="BC13" s="15">
        <f t="shared" si="6"/>
        <v>1.3371306482896899E-2</v>
      </c>
      <c r="BD13">
        <f t="shared" si="7"/>
        <v>2024</v>
      </c>
      <c r="BE13" s="15">
        <f>SUM(T50:T53)/AVERAGE(AF50:AF53)</f>
        <v>5.6190647213461481E-2</v>
      </c>
      <c r="BF13" s="15">
        <f>SUM(P50:P53)/AVERAGE(AF50:AF53)</f>
        <v>1.2549239581237399E-2</v>
      </c>
      <c r="BG13" s="15">
        <f>SUM(D50:D53)/AVERAGE(AF50:AF53)</f>
        <v>7.4886418619119391E-2</v>
      </c>
      <c r="BH13" s="15">
        <f>(SUM(H50:H53)+SUM(J50:J53))/AVERAGE(AF50:AF53)</f>
        <v>3.3125735824575415E-3</v>
      </c>
      <c r="BI13" s="21">
        <f t="shared" si="2"/>
        <v>-3.4557584569352859E-2</v>
      </c>
    </row>
    <row r="14" spans="1:61" s="23" customFormat="1">
      <c r="A14" s="23">
        <v>2015</v>
      </c>
      <c r="B14" s="23">
        <v>1</v>
      </c>
      <c r="C14" s="24"/>
      <c r="D14" s="24">
        <v>94935467.946732298</v>
      </c>
      <c r="E14" s="24"/>
      <c r="F14" s="25">
        <v>17255645.071814399</v>
      </c>
      <c r="G14" s="25">
        <v>0</v>
      </c>
      <c r="H14" s="25">
        <v>0</v>
      </c>
      <c r="I14" s="25">
        <v>0</v>
      </c>
      <c r="J14" s="24">
        <v>0</v>
      </c>
      <c r="K14" s="24"/>
      <c r="L14" s="25">
        <v>2539896.5458378801</v>
      </c>
      <c r="M14" s="25"/>
      <c r="N14" s="25">
        <v>705811.99728036299</v>
      </c>
      <c r="O14" s="24"/>
      <c r="P14" s="24">
        <v>17062704.611343101</v>
      </c>
      <c r="Q14" s="25"/>
      <c r="R14" s="25">
        <v>17864532.400856201</v>
      </c>
      <c r="S14" s="25"/>
      <c r="T14" s="24">
        <v>68306587.984066397</v>
      </c>
      <c r="U14" s="24"/>
      <c r="V14" s="24">
        <v>116424.766458671</v>
      </c>
      <c r="W14" s="25"/>
      <c r="X14" s="25">
        <v>292425.44715261197</v>
      </c>
      <c r="Y14" s="24"/>
      <c r="Z14" s="24">
        <f t="shared" ref="Z14:Z45" si="9">R14+V14-N14-L14-F14</f>
        <v>-2520396.4476177692</v>
      </c>
      <c r="AA14" s="24"/>
      <c r="AB14" s="24">
        <f t="shared" ref="AB14:AB45" si="10">T14-P14-D14</f>
        <v>-43691584.574009001</v>
      </c>
      <c r="AC14" s="12"/>
      <c r="AD14" s="24">
        <v>5092693740.32864</v>
      </c>
      <c r="AE14" s="24">
        <v>103.09103866</v>
      </c>
      <c r="AF14" s="24">
        <f t="shared" ref="AF14:AF25" si="11">AD14*100/AE14</f>
        <v>4939996537.5502996</v>
      </c>
      <c r="AG14" s="24"/>
      <c r="AH14" s="26">
        <f t="shared" ref="AH14:AH45" si="12">AB14/AF14</f>
        <v>-8.8444565177115027E-3</v>
      </c>
      <c r="AI14" s="27">
        <f t="shared" si="4"/>
        <v>2025</v>
      </c>
      <c r="AJ14" s="28">
        <f>SUM(AB54:AB57)/AVERAGE(AF54:AF57)</f>
        <v>-3.0870306850312074E-2</v>
      </c>
      <c r="AK14" s="24">
        <v>23497024</v>
      </c>
      <c r="AL14" s="28">
        <f>AK14/AVERAGE(AF54:AF57)</f>
        <v>3.6197721261191345E-3</v>
      </c>
      <c r="AM14" s="28">
        <f>(AF57-AF53)/AF53</f>
        <v>1.9075045767679391E-2</v>
      </c>
      <c r="AN14" s="28"/>
      <c r="AO14" s="24">
        <f t="shared" si="5"/>
        <v>659567876.99015069</v>
      </c>
      <c r="AP14" s="24">
        <f t="shared" si="8"/>
        <v>461851803.18675041</v>
      </c>
      <c r="AQ14" s="29">
        <f>AO14/AF57</f>
        <v>0.10103933176461721</v>
      </c>
      <c r="AR14" s="29">
        <f>AP14/AF57</f>
        <v>7.0751167842228943E-2</v>
      </c>
      <c r="AU14" s="23">
        <v>11004289</v>
      </c>
      <c r="AW14" s="23">
        <f>(AU14-AT6)/AT6</f>
        <v>-1.4268368331829186E-2</v>
      </c>
      <c r="AX14" s="30">
        <v>6368.9065332603705</v>
      </c>
      <c r="BC14" s="26">
        <f t="shared" si="6"/>
        <v>1.5435953799932048E-2</v>
      </c>
      <c r="BD14" s="23">
        <f t="shared" si="7"/>
        <v>2025</v>
      </c>
      <c r="BE14" s="26">
        <f>SUM(T54:T57)/AVERAGE(AF54:AF57)</f>
        <v>5.5979675990775621E-2</v>
      </c>
      <c r="BF14" s="26">
        <f>SUM(P54:P57)/AVERAGE(AF54:AF57)</f>
        <v>1.2405061153560179E-2</v>
      </c>
      <c r="BG14" s="26">
        <f>SUM(D54:D57)/AVERAGE(AF54:AF57)</f>
        <v>7.4444921687527504E-2</v>
      </c>
      <c r="BH14" s="26">
        <f>(SUM(H54:H57)+SUM(J54:J57))/AVERAGE(AF54:AF57)</f>
        <v>4.4005747300186011E-3</v>
      </c>
      <c r="BI14" s="28">
        <f t="shared" si="2"/>
        <v>-3.5270881580330676E-2</v>
      </c>
    </row>
    <row r="15" spans="1:61" s="31" customFormat="1">
      <c r="A15" s="31">
        <v>2015</v>
      </c>
      <c r="B15" s="31">
        <v>2</v>
      </c>
      <c r="C15" s="32"/>
      <c r="D15" s="32">
        <v>109339014.260114</v>
      </c>
      <c r="E15" s="32"/>
      <c r="F15" s="33">
        <v>19873660.112290099</v>
      </c>
      <c r="G15" s="33">
        <v>0</v>
      </c>
      <c r="H15" s="33">
        <v>0</v>
      </c>
      <c r="I15" s="33">
        <v>0</v>
      </c>
      <c r="J15" s="32">
        <v>0</v>
      </c>
      <c r="K15" s="32"/>
      <c r="L15" s="33">
        <v>2236649.19177722</v>
      </c>
      <c r="M15" s="33"/>
      <c r="N15" s="33">
        <v>815524.15203720704</v>
      </c>
      <c r="O15" s="32"/>
      <c r="P15" s="32">
        <v>16092756.5546983</v>
      </c>
      <c r="Q15" s="33"/>
      <c r="R15" s="33">
        <v>21768919.327668201</v>
      </c>
      <c r="S15" s="33"/>
      <c r="T15" s="32">
        <v>83235349.7985847</v>
      </c>
      <c r="U15" s="32"/>
      <c r="V15" s="32">
        <v>117941.839121197</v>
      </c>
      <c r="W15" s="33"/>
      <c r="X15" s="33">
        <v>296235.896296694</v>
      </c>
      <c r="Y15" s="32"/>
      <c r="Z15" s="32">
        <f t="shared" si="9"/>
        <v>-1038972.2893151268</v>
      </c>
      <c r="AA15" s="32"/>
      <c r="AB15" s="32">
        <f t="shared" si="10"/>
        <v>-42196421.016227603</v>
      </c>
      <c r="AC15" s="12"/>
      <c r="AD15" s="32">
        <v>5951478855.3666</v>
      </c>
      <c r="AE15" s="32">
        <v>106.73436665</v>
      </c>
      <c r="AF15" s="32">
        <f t="shared" si="11"/>
        <v>5575972427.7771788</v>
      </c>
      <c r="AG15" s="32"/>
      <c r="AH15" s="34">
        <f t="shared" si="12"/>
        <v>-7.5675447758713011E-3</v>
      </c>
      <c r="AI15" s="35">
        <f t="shared" si="4"/>
        <v>2026</v>
      </c>
      <c r="AJ15" s="36">
        <f>SUM(AB58:AB61)/AVERAGE(AF58:AF61)</f>
        <v>-3.0167238453772255E-2</v>
      </c>
      <c r="AK15" s="32">
        <v>21955767</v>
      </c>
      <c r="AL15" s="36">
        <f>AK15/AVERAGE(AF58:AF61)</f>
        <v>3.3409056807611314E-3</v>
      </c>
      <c r="AM15" s="36">
        <f>(AF61-AF57)/AF57</f>
        <v>1.4432167567455578E-2</v>
      </c>
      <c r="AN15" s="36"/>
      <c r="AO15" s="32">
        <f t="shared" si="5"/>
        <v>669086871.11298358</v>
      </c>
      <c r="AP15" s="32">
        <f t="shared" si="8"/>
        <v>446416702.77521962</v>
      </c>
      <c r="AQ15" s="37">
        <f>AO15/AF61</f>
        <v>0.10103933176461723</v>
      </c>
      <c r="AR15" s="37">
        <f>AP15/AF61</f>
        <v>6.7413735471959793E-2</v>
      </c>
      <c r="AU15" s="31">
        <v>11039157</v>
      </c>
      <c r="AW15" s="31">
        <f t="shared" ref="AW15:AW46" si="13">(AU15-AU14)/AU14</f>
        <v>3.1685827226093388E-3</v>
      </c>
      <c r="AX15" s="38">
        <v>6691.6267211455697</v>
      </c>
      <c r="AY15" s="34">
        <f t="shared" ref="AY15:AY46" si="14">(AX15-AX14)/AX14</f>
        <v>5.0671208032313883E-2</v>
      </c>
      <c r="BC15" s="34">
        <f t="shared" si="6"/>
        <v>1.3822787597134715E-2</v>
      </c>
      <c r="BD15" s="31">
        <f t="shared" si="7"/>
        <v>2026</v>
      </c>
      <c r="BE15" s="34">
        <f>SUM(T58:T61)/AVERAGE(AF58:AF61)</f>
        <v>5.6232454341945882E-2</v>
      </c>
      <c r="BF15" s="34">
        <f>SUM(P58:P61)/AVERAGE(AF58:AF61)</f>
        <v>1.216893890340698E-2</v>
      </c>
      <c r="BG15" s="34">
        <f>SUM(D58:D61)/AVERAGE(AF58:AF61)</f>
        <v>7.4230753892311166E-2</v>
      </c>
      <c r="BH15" s="34">
        <f>(SUM(H58:H61)+SUM(J58:J61))/AVERAGE(AF58:AF61)</f>
        <v>5.5671674415524288E-3</v>
      </c>
      <c r="BI15" s="36">
        <f t="shared" si="2"/>
        <v>-3.5734405895324686E-2</v>
      </c>
    </row>
    <row r="16" spans="1:61" s="31" customFormat="1">
      <c r="A16" s="31">
        <v>2015</v>
      </c>
      <c r="B16" s="31">
        <v>3</v>
      </c>
      <c r="C16" s="32"/>
      <c r="D16" s="32">
        <v>106210928.692734</v>
      </c>
      <c r="E16" s="32"/>
      <c r="F16" s="33">
        <v>19305093.532566201</v>
      </c>
      <c r="G16" s="33">
        <v>0</v>
      </c>
      <c r="H16" s="33">
        <v>0</v>
      </c>
      <c r="I16" s="33">
        <v>0</v>
      </c>
      <c r="J16" s="32">
        <v>0</v>
      </c>
      <c r="K16" s="32"/>
      <c r="L16" s="33">
        <v>2734803.8185367598</v>
      </c>
      <c r="M16" s="33"/>
      <c r="N16" s="33">
        <v>793894.77475975105</v>
      </c>
      <c r="O16" s="32"/>
      <c r="P16" s="32">
        <v>18558684.828998402</v>
      </c>
      <c r="Q16" s="33"/>
      <c r="R16" s="33">
        <v>20018134.0063628</v>
      </c>
      <c r="S16" s="33"/>
      <c r="T16" s="32">
        <v>76541070.379033193</v>
      </c>
      <c r="U16" s="32"/>
      <c r="V16" s="32">
        <v>123359.29092606</v>
      </c>
      <c r="W16" s="33"/>
      <c r="X16" s="33">
        <v>309842.97333581501</v>
      </c>
      <c r="Y16" s="32"/>
      <c r="Z16" s="32">
        <f t="shared" si="9"/>
        <v>-2692298.8285738509</v>
      </c>
      <c r="AA16" s="32"/>
      <c r="AB16" s="32">
        <f t="shared" si="10"/>
        <v>-48228543.142699212</v>
      </c>
      <c r="AC16" s="12"/>
      <c r="AD16" s="32">
        <v>6221730755.7715998</v>
      </c>
      <c r="AE16" s="32">
        <v>110.48458934999999</v>
      </c>
      <c r="AF16" s="32">
        <f t="shared" si="11"/>
        <v>5631310929.7641611</v>
      </c>
      <c r="AG16" s="32"/>
      <c r="AH16" s="34">
        <f t="shared" si="12"/>
        <v>-8.5643545071873734E-3</v>
      </c>
      <c r="AI16" s="35">
        <f t="shared" si="4"/>
        <v>2027</v>
      </c>
      <c r="AJ16" s="36">
        <f>SUM(AB62:AB65)/AVERAGE(AF62:AF65)</f>
        <v>-2.9829070899739917E-2</v>
      </c>
      <c r="AK16" s="32">
        <v>20452712</v>
      </c>
      <c r="AL16" s="36">
        <f>AK16/AVERAGE(AF62:AF65)</f>
        <v>3.0660403082895583E-3</v>
      </c>
      <c r="AM16" s="36">
        <f>(AF65-AF61)/AF61</f>
        <v>1.3437048651305912E-2</v>
      </c>
      <c r="AN16" s="36"/>
      <c r="AO16" s="32">
        <f t="shared" si="5"/>
        <v>678077423.95207882</v>
      </c>
      <c r="AP16" s="32">
        <f t="shared" si="8"/>
        <v>431836856.25212443</v>
      </c>
      <c r="AQ16" s="37">
        <f>AO16/AF65</f>
        <v>0.10103933176461723</v>
      </c>
      <c r="AR16" s="37">
        <f>AP16/AF65</f>
        <v>6.4347382534492584E-2</v>
      </c>
      <c r="AU16" s="31">
        <v>11069835</v>
      </c>
      <c r="AW16" s="31">
        <f t="shared" si="13"/>
        <v>2.7790165499050334E-3</v>
      </c>
      <c r="AX16" s="38">
        <v>6984.1911310188098</v>
      </c>
      <c r="AY16" s="34">
        <f t="shared" si="14"/>
        <v>4.3720969812726586E-2</v>
      </c>
      <c r="BC16" s="34">
        <f t="shared" si="6"/>
        <v>1.4452308760858802E-2</v>
      </c>
      <c r="BD16" s="31">
        <f t="shared" si="7"/>
        <v>2027</v>
      </c>
      <c r="BE16" s="34">
        <f>SUM(T62:T65)/AVERAGE(AF62:AF65)</f>
        <v>5.6158656639516739E-2</v>
      </c>
      <c r="BF16" s="34">
        <f>SUM(P62:P65)/AVERAGE(AF62:AF65)</f>
        <v>1.2052071863369946E-2</v>
      </c>
      <c r="BG16" s="34">
        <f>SUM(D62:D65)/AVERAGE(AF62:AF65)</f>
        <v>7.3935655675886711E-2</v>
      </c>
      <c r="BH16" s="34">
        <f>(SUM(H62:H65)+SUM(J62:J65))/AVERAGE(AF62:AF65)</f>
        <v>6.8549350885887903E-3</v>
      </c>
      <c r="BI16" s="36">
        <f t="shared" si="2"/>
        <v>-3.6684005988328709E-2</v>
      </c>
    </row>
    <row r="17" spans="1:61" s="31" customFormat="1">
      <c r="A17" s="31">
        <v>2015</v>
      </c>
      <c r="B17" s="31">
        <v>4</v>
      </c>
      <c r="C17" s="32"/>
      <c r="D17" s="32">
        <v>114771012.910385</v>
      </c>
      <c r="E17" s="32"/>
      <c r="F17" s="33">
        <v>20860990.166767199</v>
      </c>
      <c r="G17" s="33">
        <v>0</v>
      </c>
      <c r="H17" s="33">
        <v>0</v>
      </c>
      <c r="I17" s="33">
        <v>0</v>
      </c>
      <c r="J17" s="32">
        <v>0</v>
      </c>
      <c r="K17" s="32"/>
      <c r="L17" s="33">
        <v>2602828.7029223</v>
      </c>
      <c r="M17" s="33"/>
      <c r="N17" s="33">
        <v>858883.92639526003</v>
      </c>
      <c r="O17" s="32"/>
      <c r="P17" s="32">
        <v>18231416.464090601</v>
      </c>
      <c r="Q17" s="33"/>
      <c r="R17" s="33">
        <v>23064733.3455512</v>
      </c>
      <c r="S17" s="33"/>
      <c r="T17" s="32">
        <v>88190007.006364107</v>
      </c>
      <c r="U17" s="32"/>
      <c r="V17" s="32">
        <v>115904.1045511</v>
      </c>
      <c r="W17" s="33"/>
      <c r="X17" s="33">
        <v>291117.69455178798</v>
      </c>
      <c r="Y17" s="32"/>
      <c r="Z17" s="32">
        <f t="shared" si="9"/>
        <v>-1142065.3459824584</v>
      </c>
      <c r="AA17" s="32"/>
      <c r="AB17" s="32">
        <f t="shared" si="10"/>
        <v>-44812422.368111491</v>
      </c>
      <c r="AC17" s="12"/>
      <c r="AD17" s="32">
        <v>6552140231.3025303</v>
      </c>
      <c r="AE17" s="32">
        <v>115.79241048</v>
      </c>
      <c r="AF17" s="32">
        <f t="shared" si="11"/>
        <v>5658523044.9401817</v>
      </c>
      <c r="AG17" s="32"/>
      <c r="AH17" s="34">
        <f t="shared" si="12"/>
        <v>-7.919455662230181E-3</v>
      </c>
      <c r="AI17" s="35">
        <f t="shared" si="4"/>
        <v>2028</v>
      </c>
      <c r="AJ17" s="36">
        <f>SUM(AB66:AB69)/AVERAGE(AF66:AF69)</f>
        <v>-2.9675272259786192E-2</v>
      </c>
      <c r="AK17" s="32">
        <v>18992249</v>
      </c>
      <c r="AL17" s="36">
        <f>AK17/AVERAGE(AF66:AF69)</f>
        <v>2.8197245256202839E-3</v>
      </c>
      <c r="AM17" s="36">
        <f>(AF69-AF65)/AF65</f>
        <v>8.958139508407988E-3</v>
      </c>
      <c r="AN17" s="36"/>
      <c r="AO17" s="32">
        <f t="shared" si="5"/>
        <v>684151736.11334348</v>
      </c>
      <c r="AP17" s="32">
        <f t="shared" si="8"/>
        <v>416635208.97875553</v>
      </c>
      <c r="AQ17" s="37">
        <f>AO17/AF69</f>
        <v>0.10103933176461724</v>
      </c>
      <c r="AR17" s="37">
        <f>AP17/AF69</f>
        <v>6.1531003844227584E-2</v>
      </c>
      <c r="AU17" s="31">
        <v>11079853</v>
      </c>
      <c r="AW17" s="31">
        <f t="shared" si="13"/>
        <v>9.0498187190685316E-4</v>
      </c>
      <c r="AX17" s="38">
        <v>6967.8308273951197</v>
      </c>
      <c r="AY17" s="34">
        <f t="shared" si="14"/>
        <v>-2.3424765039761273E-3</v>
      </c>
      <c r="BC17" s="34">
        <f t="shared" si="6"/>
        <v>1.310926516236203E-2</v>
      </c>
      <c r="BD17" s="31">
        <f t="shared" si="7"/>
        <v>2028</v>
      </c>
      <c r="BE17" s="34">
        <f>SUM(T66:T69)/AVERAGE(AF66:AF69)</f>
        <v>5.5965391849330505E-2</v>
      </c>
      <c r="BF17" s="34">
        <f>SUM(P66:P69)/AVERAGE(AF66:AF69)</f>
        <v>1.1882219489393185E-2</v>
      </c>
      <c r="BG17" s="34">
        <f>SUM(D66:D69)/AVERAGE(AF66:AF69)</f>
        <v>7.3758444619723501E-2</v>
      </c>
      <c r="BH17" s="34">
        <f>(SUM(H66:H69)+SUM(J66:J69))/AVERAGE(AF66:AF69)</f>
        <v>8.2150034337086265E-3</v>
      </c>
      <c r="BI17" s="36">
        <f t="shared" si="2"/>
        <v>-3.7890275693494818E-2</v>
      </c>
    </row>
    <row r="18" spans="1:61" s="23" customFormat="1">
      <c r="A18" s="23">
        <f t="shared" ref="A18:A49" si="15">A14+1</f>
        <v>2016</v>
      </c>
      <c r="B18" s="23">
        <f t="shared" ref="B18:B49" si="16">B14</f>
        <v>1</v>
      </c>
      <c r="C18" s="24"/>
      <c r="D18" s="24">
        <v>100240264.60821301</v>
      </c>
      <c r="E18" s="24"/>
      <c r="F18" s="25">
        <v>18219854.6591102</v>
      </c>
      <c r="G18" s="25">
        <v>0</v>
      </c>
      <c r="H18" s="25">
        <v>0</v>
      </c>
      <c r="I18" s="25">
        <v>0</v>
      </c>
      <c r="J18" s="24">
        <v>0</v>
      </c>
      <c r="K18" s="24"/>
      <c r="L18" s="25">
        <v>2640788.5999428201</v>
      </c>
      <c r="M18" s="25"/>
      <c r="N18" s="25">
        <v>746581.10841980204</v>
      </c>
      <c r="O18" s="24"/>
      <c r="P18" s="24">
        <v>17810533.580371</v>
      </c>
      <c r="Q18" s="25"/>
      <c r="R18" s="25">
        <v>18956103.483738702</v>
      </c>
      <c r="S18" s="25"/>
      <c r="T18" s="24">
        <v>72480304.627789095</v>
      </c>
      <c r="U18" s="24"/>
      <c r="V18" s="24">
        <v>109424.910354893</v>
      </c>
      <c r="W18" s="25"/>
      <c r="X18" s="25">
        <v>274843.82673443598</v>
      </c>
      <c r="Y18" s="24"/>
      <c r="Z18" s="24">
        <f t="shared" si="9"/>
        <v>-2541695.9733792264</v>
      </c>
      <c r="AA18" s="24"/>
      <c r="AB18" s="24">
        <f t="shared" si="10"/>
        <v>-45570493.560794912</v>
      </c>
      <c r="AC18" s="12"/>
      <c r="AD18" s="24">
        <v>6962845278.2518702</v>
      </c>
      <c r="AE18" s="24">
        <v>131.11898839</v>
      </c>
      <c r="AF18" s="24">
        <f t="shared" si="11"/>
        <v>5310325654.3908043</v>
      </c>
      <c r="AG18" s="24"/>
      <c r="AH18" s="26">
        <f t="shared" si="12"/>
        <v>-8.5814875634068286E-3</v>
      </c>
      <c r="AI18" s="27">
        <f t="shared" si="4"/>
        <v>2029</v>
      </c>
      <c r="AJ18" s="28">
        <f>SUM(AB70:AB73)/AVERAGE(AF70:AF73)</f>
        <v>-2.9140416903630333E-2</v>
      </c>
      <c r="AK18" s="24">
        <v>17609839</v>
      </c>
      <c r="AL18" s="28">
        <f>AK18/AVERAGE(AF70:AF73)</f>
        <v>2.5690324678660794E-3</v>
      </c>
      <c r="AM18" s="28">
        <f>(AF73-AF69)/AF69</f>
        <v>1.7756736097282365E-2</v>
      </c>
      <c r="AN18" s="28"/>
      <c r="AO18" s="24">
        <f t="shared" si="5"/>
        <v>696300037.94200563</v>
      </c>
      <c r="AP18" s="24">
        <f t="shared" si="8"/>
        <v>406280589.14107007</v>
      </c>
      <c r="AQ18" s="29">
        <f>AO18/AF73</f>
        <v>0.10103933176461723</v>
      </c>
      <c r="AR18" s="29">
        <f>AP18/AF73</f>
        <v>5.8954928908344792E-2</v>
      </c>
      <c r="AU18" s="23">
        <v>11091626</v>
      </c>
      <c r="AW18" s="23">
        <f t="shared" si="13"/>
        <v>1.0625592234842828E-3</v>
      </c>
      <c r="AX18" s="30">
        <v>6546.8359095504502</v>
      </c>
      <c r="AY18" s="26">
        <f t="shared" si="14"/>
        <v>-6.0419796099162169E-2</v>
      </c>
      <c r="BC18" s="26">
        <f t="shared" si="6"/>
        <v>1.4943352905037467E-2</v>
      </c>
      <c r="BD18" s="23">
        <f t="shared" si="7"/>
        <v>2029</v>
      </c>
      <c r="BE18" s="26">
        <f>SUM(T70:T73)/AVERAGE(AF70:AF73)</f>
        <v>5.5935672017305448E-2</v>
      </c>
      <c r="BF18" s="26">
        <f>SUM(P70:P73)/AVERAGE(AF70:AF73)</f>
        <v>1.1870487935403941E-2</v>
      </c>
      <c r="BG18" s="26">
        <f>SUM(D70:D73)/AVERAGE(AF70:AF73)</f>
        <v>7.3205600985531846E-2</v>
      </c>
      <c r="BH18" s="26">
        <f>(SUM(H70:H73)+SUM(J70:J73))/AVERAGE(AF70:AF73)</f>
        <v>9.3769497069332991E-3</v>
      </c>
      <c r="BI18" s="28">
        <f t="shared" si="2"/>
        <v>-3.8517366610563632E-2</v>
      </c>
    </row>
    <row r="19" spans="1:61" s="31" customFormat="1">
      <c r="A19" s="31">
        <f t="shared" si="15"/>
        <v>2016</v>
      </c>
      <c r="B19" s="31">
        <f t="shared" si="16"/>
        <v>2</v>
      </c>
      <c r="C19" s="32"/>
      <c r="D19" s="32">
        <v>103301064.511197</v>
      </c>
      <c r="E19" s="32"/>
      <c r="F19" s="33">
        <v>18776191.272854801</v>
      </c>
      <c r="G19" s="33">
        <v>0</v>
      </c>
      <c r="H19" s="33">
        <v>0</v>
      </c>
      <c r="I19" s="33">
        <v>0</v>
      </c>
      <c r="J19" s="32">
        <v>0</v>
      </c>
      <c r="K19" s="32"/>
      <c r="L19" s="33">
        <v>2605355.52042699</v>
      </c>
      <c r="M19" s="33"/>
      <c r="N19" s="33">
        <v>770770.993377637</v>
      </c>
      <c r="O19" s="32"/>
      <c r="P19" s="32">
        <v>17759756.772189699</v>
      </c>
      <c r="Q19" s="33"/>
      <c r="R19" s="33">
        <v>21350096.797455899</v>
      </c>
      <c r="S19" s="33"/>
      <c r="T19" s="32">
        <v>81633945.554257199</v>
      </c>
      <c r="U19" s="32"/>
      <c r="V19" s="32">
        <v>106122.576781039</v>
      </c>
      <c r="W19" s="33"/>
      <c r="X19" s="33">
        <v>266549.31688610499</v>
      </c>
      <c r="Y19" s="32"/>
      <c r="Z19" s="32">
        <f t="shared" si="9"/>
        <v>-696098.41242248937</v>
      </c>
      <c r="AA19" s="32"/>
      <c r="AB19" s="32">
        <f t="shared" si="10"/>
        <v>-39426875.729129501</v>
      </c>
      <c r="AC19" s="12"/>
      <c r="AD19" s="32">
        <v>8401125356.75455</v>
      </c>
      <c r="AE19" s="32">
        <v>147.89635652000001</v>
      </c>
      <c r="AF19" s="32">
        <f t="shared" si="11"/>
        <v>5680414010.4820404</v>
      </c>
      <c r="AG19" s="32"/>
      <c r="AH19" s="34">
        <f t="shared" si="12"/>
        <v>-6.9408454483027605E-3</v>
      </c>
      <c r="AI19" s="35">
        <f t="shared" si="4"/>
        <v>2030</v>
      </c>
      <c r="AJ19" s="36">
        <f>SUM(AB74:AB77)/AVERAGE(AF74:AF77)</f>
        <v>-2.7996427364060553E-2</v>
      </c>
      <c r="AK19" s="32">
        <v>16256317</v>
      </c>
      <c r="AL19" s="36">
        <f>AK19/AVERAGE(AF74:AF77)</f>
        <v>2.32835415733005E-3</v>
      </c>
      <c r="AM19" s="36">
        <f>(AF77-AF73)/AF73</f>
        <v>1.7788648360830141E-2</v>
      </c>
      <c r="AN19" s="36"/>
      <c r="AO19" s="32">
        <f t="shared" si="5"/>
        <v>708686274.47058856</v>
      </c>
      <c r="AP19" s="32">
        <f t="shared" si="8"/>
        <v>397119336.75580078</v>
      </c>
      <c r="AQ19" s="37">
        <f>AO19/AF77</f>
        <v>0.10103933176461721</v>
      </c>
      <c r="AR19" s="37">
        <f>AP19/AF77</f>
        <v>5.6618385119125557E-2</v>
      </c>
      <c r="AU19" s="31">
        <v>11171229</v>
      </c>
      <c r="AW19" s="31">
        <f t="shared" si="13"/>
        <v>7.1768557648806408E-3</v>
      </c>
      <c r="AX19" s="38">
        <v>6356.20465033455</v>
      </c>
      <c r="AY19" s="34">
        <f t="shared" si="14"/>
        <v>-2.9118075028856223E-2</v>
      </c>
      <c r="BC19" s="34">
        <f t="shared" si="6"/>
        <v>1.3118273708803935E-2</v>
      </c>
      <c r="BD19" s="31">
        <f t="shared" si="7"/>
        <v>2030</v>
      </c>
      <c r="BE19" s="34">
        <f>SUM(T74:T77)/AVERAGE(AF74:AF77)</f>
        <v>5.6212493815849633E-2</v>
      </c>
      <c r="BF19" s="34">
        <f>SUM(P74:P77)/AVERAGE(AF74:AF77)</f>
        <v>1.1606968261140818E-2</v>
      </c>
      <c r="BG19" s="34">
        <f>SUM(D74:D77)/AVERAGE(AF74:AF77)</f>
        <v>7.2601952918769364E-2</v>
      </c>
      <c r="BH19" s="34">
        <f>(SUM(H74:H77)+SUM(J74:J77))/AVERAGE(AF74:AF77)</f>
        <v>1.0270184414313904E-2</v>
      </c>
      <c r="BI19" s="36">
        <f t="shared" si="2"/>
        <v>-3.8266611778374454E-2</v>
      </c>
    </row>
    <row r="20" spans="1:61" s="31" customFormat="1">
      <c r="A20" s="31">
        <f t="shared" si="15"/>
        <v>2016</v>
      </c>
      <c r="B20" s="31">
        <f t="shared" si="16"/>
        <v>3</v>
      </c>
      <c r="C20" s="32"/>
      <c r="D20" s="32">
        <v>98292405.302037403</v>
      </c>
      <c r="E20" s="32"/>
      <c r="F20" s="33">
        <v>17865808.172963899</v>
      </c>
      <c r="G20" s="33">
        <v>0</v>
      </c>
      <c r="H20" s="33">
        <v>0</v>
      </c>
      <c r="I20" s="33">
        <v>0</v>
      </c>
      <c r="J20" s="32">
        <v>0</v>
      </c>
      <c r="K20" s="32"/>
      <c r="L20" s="33">
        <v>2268350.2564357999</v>
      </c>
      <c r="M20" s="33"/>
      <c r="N20" s="33">
        <v>735585.02943141398</v>
      </c>
      <c r="O20" s="32"/>
      <c r="P20" s="32">
        <v>15817452.0631894</v>
      </c>
      <c r="Q20" s="33"/>
      <c r="R20" s="33">
        <v>18954291.2400463</v>
      </c>
      <c r="S20" s="33"/>
      <c r="T20" s="32">
        <v>72473375.356961295</v>
      </c>
      <c r="U20" s="32"/>
      <c r="V20" s="32">
        <v>115976.965700388</v>
      </c>
      <c r="W20" s="33"/>
      <c r="X20" s="33">
        <v>291300.700752348</v>
      </c>
      <c r="Y20" s="32"/>
      <c r="Z20" s="32">
        <f t="shared" si="9"/>
        <v>-1799475.2530844249</v>
      </c>
      <c r="AA20" s="32"/>
      <c r="AB20" s="32">
        <f t="shared" si="10"/>
        <v>-41636482.00826551</v>
      </c>
      <c r="AC20" s="12"/>
      <c r="AD20" s="32">
        <v>8448889759.2748203</v>
      </c>
      <c r="AE20" s="32">
        <v>155.88165151000001</v>
      </c>
      <c r="AF20" s="32">
        <f t="shared" si="11"/>
        <v>5420066876.0125456</v>
      </c>
      <c r="AG20" s="32"/>
      <c r="AH20" s="34">
        <f t="shared" si="12"/>
        <v>-7.6819129654165427E-3</v>
      </c>
      <c r="AI20" s="35">
        <f t="shared" si="4"/>
        <v>2031</v>
      </c>
      <c r="AJ20" s="36">
        <f>SUM(AB78:AB81)/AVERAGE(AF78:AF81)</f>
        <v>-2.7437662126998413E-2</v>
      </c>
      <c r="AK20" s="32">
        <v>14949801</v>
      </c>
      <c r="AL20" s="36">
        <f>AK20/AVERAGE(AF78:AF81)</f>
        <v>2.1132086757853245E-3</v>
      </c>
      <c r="AM20" s="36">
        <f>(AF81-AF77)/AF77</f>
        <v>1.5696951349992945E-2</v>
      </c>
      <c r="AN20" s="36"/>
      <c r="AO20" s="32">
        <f t="shared" si="5"/>
        <v>719810488.44336116</v>
      </c>
      <c r="AP20" s="32">
        <f t="shared" si="8"/>
        <v>388295845.73946297</v>
      </c>
      <c r="AQ20" s="37">
        <f>AO20/AF81</f>
        <v>0.10103933176461721</v>
      </c>
      <c r="AR20" s="37">
        <f>AP20/AF81</f>
        <v>5.4504836217844743E-2</v>
      </c>
      <c r="AU20" s="31">
        <v>11262070</v>
      </c>
      <c r="AW20" s="31">
        <f t="shared" si="13"/>
        <v>8.1316925827946054E-3</v>
      </c>
      <c r="AX20" s="38">
        <v>6421.7509021330998</v>
      </c>
      <c r="AY20" s="34">
        <f t="shared" si="14"/>
        <v>1.0312168252024391E-2</v>
      </c>
      <c r="BC20" s="34">
        <f t="shared" si="6"/>
        <v>1.4959792501933767E-2</v>
      </c>
      <c r="BD20" s="31">
        <f t="shared" si="7"/>
        <v>2031</v>
      </c>
      <c r="BE20" s="34">
        <f>SUM(T78:T81)/AVERAGE(AF78:AF81)</f>
        <v>5.6060662762447963E-2</v>
      </c>
      <c r="BF20" s="34">
        <f>SUM(P78:P81)/AVERAGE(AF78:AF81)</f>
        <v>1.1226901878021799E-2</v>
      </c>
      <c r="BG20" s="34">
        <f>SUM(D78:D81)/AVERAGE(AF78:AF81)</f>
        <v>7.2271423011424571E-2</v>
      </c>
      <c r="BH20" s="34">
        <f>(SUM(H78:H81)+SUM(J78:J81))/AVERAGE(AF78:AF81)</f>
        <v>1.1175121956268198E-2</v>
      </c>
      <c r="BI20" s="36">
        <f t="shared" si="2"/>
        <v>-3.8612784083266613E-2</v>
      </c>
    </row>
    <row r="21" spans="1:61">
      <c r="A21" s="31">
        <f t="shared" si="15"/>
        <v>2016</v>
      </c>
      <c r="B21" s="31">
        <f t="shared" si="16"/>
        <v>4</v>
      </c>
      <c r="C21" s="32"/>
      <c r="D21" s="32">
        <v>107380385.596233</v>
      </c>
      <c r="E21" s="32"/>
      <c r="F21" s="33">
        <v>19517656.167901698</v>
      </c>
      <c r="G21" s="32">
        <v>22713.949177262301</v>
      </c>
      <c r="H21" s="33">
        <v>124965.44667483401</v>
      </c>
      <c r="I21" s="33">
        <v>702.49327352357795</v>
      </c>
      <c r="J21" s="32">
        <v>3864.9107219021098</v>
      </c>
      <c r="K21" s="32"/>
      <c r="L21" s="33">
        <v>3682918.2738983599</v>
      </c>
      <c r="M21" s="33"/>
      <c r="N21" s="33">
        <v>805276.03255122504</v>
      </c>
      <c r="O21" s="32"/>
      <c r="P21" s="32">
        <v>23541071.5673711</v>
      </c>
      <c r="Q21" s="33"/>
      <c r="R21" s="33">
        <v>22010676.469193202</v>
      </c>
      <c r="S21" s="33"/>
      <c r="T21" s="32">
        <v>84159729.182707801</v>
      </c>
      <c r="U21" s="32"/>
      <c r="V21" s="32">
        <v>116561.02930682201</v>
      </c>
      <c r="W21" s="33"/>
      <c r="X21" s="33">
        <v>292767.70014149998</v>
      </c>
      <c r="Y21" s="32"/>
      <c r="Z21" s="32">
        <f t="shared" si="9"/>
        <v>-1878612.9758512601</v>
      </c>
      <c r="AA21" s="32"/>
      <c r="AB21" s="32">
        <f t="shared" si="10"/>
        <v>-46761727.980896294</v>
      </c>
      <c r="AC21" s="12"/>
      <c r="AD21" s="32">
        <v>8942134800.3519897</v>
      </c>
      <c r="AE21" s="32">
        <v>164.01000929</v>
      </c>
      <c r="AF21" s="32">
        <f t="shared" si="11"/>
        <v>5452188460.364418</v>
      </c>
      <c r="AG21" s="32"/>
      <c r="AH21" s="34">
        <f t="shared" si="12"/>
        <v>-8.5766895845289237E-3</v>
      </c>
      <c r="AI21" s="35">
        <f t="shared" si="4"/>
        <v>2032</v>
      </c>
      <c r="AJ21" s="36">
        <f>SUM(AB82:AB85)/AVERAGE(AF82:AF85)</f>
        <v>-2.6559206410074008E-2</v>
      </c>
      <c r="AK21" s="32">
        <v>13690320</v>
      </c>
      <c r="AL21" s="36">
        <f>AK21/AVERAGE(AF82:AF85)</f>
        <v>1.906745724251506E-3</v>
      </c>
      <c r="AM21" s="36">
        <f>(AF85-AF81)/AF81</f>
        <v>9.176577417100696E-3</v>
      </c>
      <c r="AN21" s="36"/>
      <c r="AO21" s="32">
        <f t="shared" si="5"/>
        <v>726415885.11620271</v>
      </c>
      <c r="AP21" s="32">
        <f t="shared" si="8"/>
        <v>378111267.05196911</v>
      </c>
      <c r="AQ21" s="37">
        <f>AO21/AF85</f>
        <v>0.10103933176461721</v>
      </c>
      <c r="AR21" s="37">
        <f>AP21/AF85</f>
        <v>5.2592613320250121E-2</v>
      </c>
      <c r="AU21" s="31">
        <v>11267048</v>
      </c>
      <c r="AW21" s="31">
        <f t="shared" si="13"/>
        <v>4.4201465627544492E-4</v>
      </c>
      <c r="AX21" s="38">
        <v>6485.7556979742603</v>
      </c>
      <c r="AY21" s="34">
        <f t="shared" si="14"/>
        <v>9.9668761396366559E-3</v>
      </c>
      <c r="BC21" s="34">
        <f t="shared" si="6"/>
        <v>1.3138711599057662E-2</v>
      </c>
      <c r="BD21" s="31">
        <f t="shared" si="7"/>
        <v>2032</v>
      </c>
      <c r="BE21" s="34">
        <f>SUM(T82:T85)/AVERAGE(AF82:AF85)</f>
        <v>5.6274818838517572E-2</v>
      </c>
      <c r="BF21" s="34">
        <f>SUM(P82:P85)/AVERAGE(AF82:AF85)</f>
        <v>1.1169525683976916E-2</v>
      </c>
      <c r="BG21" s="34">
        <f>SUM(D82:D85)/AVERAGE(AF82:AF85)</f>
        <v>7.1664499564614667E-2</v>
      </c>
      <c r="BH21" s="34">
        <f>(SUM(H82:H85)+SUM(J82:J85))/AVERAGE(AF82:AF85)</f>
        <v>1.2184930024422006E-2</v>
      </c>
      <c r="BI21" s="36">
        <f t="shared" si="2"/>
        <v>-3.8744136434496014E-2</v>
      </c>
    </row>
    <row r="22" spans="1:61" s="23" customFormat="1">
      <c r="A22" s="23">
        <f t="shared" si="15"/>
        <v>2017</v>
      </c>
      <c r="B22" s="23">
        <f t="shared" si="16"/>
        <v>1</v>
      </c>
      <c r="C22" s="24"/>
      <c r="D22" s="24">
        <v>102535854.510851</v>
      </c>
      <c r="E22" s="24"/>
      <c r="F22" s="25">
        <v>18637105.297328901</v>
      </c>
      <c r="G22" s="24">
        <v>68797.311548627898</v>
      </c>
      <c r="H22" s="25">
        <v>378502.50965201203</v>
      </c>
      <c r="I22" s="25">
        <v>2127.7519035658001</v>
      </c>
      <c r="J22" s="24">
        <v>11706.263185113699</v>
      </c>
      <c r="K22" s="24"/>
      <c r="L22" s="25">
        <v>4044937.0903777201</v>
      </c>
      <c r="M22" s="25"/>
      <c r="N22" s="25">
        <v>770217.78785184806</v>
      </c>
      <c r="O22" s="24"/>
      <c r="P22" s="24">
        <v>25226708.808566</v>
      </c>
      <c r="Q22" s="25"/>
      <c r="R22" s="25">
        <v>19236463.486876301</v>
      </c>
      <c r="S22" s="25"/>
      <c r="T22" s="24">
        <v>73552285.3990639</v>
      </c>
      <c r="U22" s="24"/>
      <c r="V22" s="24">
        <v>87135.567113885394</v>
      </c>
      <c r="W22" s="25"/>
      <c r="X22" s="25">
        <v>218859.42270899701</v>
      </c>
      <c r="Y22" s="24"/>
      <c r="Z22" s="24">
        <f t="shared" si="9"/>
        <v>-4128661.1215682831</v>
      </c>
      <c r="AA22" s="24"/>
      <c r="AB22" s="24">
        <f t="shared" si="10"/>
        <v>-54210277.9203531</v>
      </c>
      <c r="AC22" s="12"/>
      <c r="AD22" s="24">
        <v>9157377218.4824009</v>
      </c>
      <c r="AE22" s="24">
        <v>172.09591728000001</v>
      </c>
      <c r="AF22" s="24">
        <f t="shared" si="11"/>
        <v>5321089171.2110472</v>
      </c>
      <c r="AG22" s="24"/>
      <c r="AH22" s="26">
        <f t="shared" si="12"/>
        <v>-1.018781609856299E-2</v>
      </c>
      <c r="AI22" s="27">
        <f t="shared" si="4"/>
        <v>2033</v>
      </c>
      <c r="AJ22" s="28">
        <f>SUM(AB86:AB89)/AVERAGE(AF86:AF89)</f>
        <v>-2.6680298144891427E-2</v>
      </c>
      <c r="AK22" s="24">
        <v>12478595</v>
      </c>
      <c r="AL22" s="28">
        <f>AK22/AVERAGE(AF86:AF89)</f>
        <v>1.7310513833453897E-3</v>
      </c>
      <c r="AM22" s="28">
        <f>(AF89-AF85)/AF85</f>
        <v>9.0213571108174115E-3</v>
      </c>
      <c r="AN22" s="28"/>
      <c r="AO22" s="24">
        <f t="shared" si="5"/>
        <v>732969142.2268064</v>
      </c>
      <c r="AP22" s="24">
        <f t="shared" si="8"/>
        <v>368992236.13246936</v>
      </c>
      <c r="AQ22" s="29">
        <f>AO22/AF89</f>
        <v>0.1010393317646172</v>
      </c>
      <c r="AR22" s="29">
        <f>AP22/AF89</f>
        <v>5.086534591604943E-2</v>
      </c>
      <c r="AU22" s="23">
        <v>11118502</v>
      </c>
      <c r="AW22" s="23">
        <f t="shared" si="13"/>
        <v>-1.3184109981602989E-2</v>
      </c>
      <c r="AX22" s="30">
        <v>6583.2437564605498</v>
      </c>
      <c r="AY22" s="26">
        <f t="shared" si="14"/>
        <v>1.5031102469175418E-2</v>
      </c>
      <c r="BC22" s="26">
        <f t="shared" si="6"/>
        <v>1.4977823914720245E-2</v>
      </c>
      <c r="BD22" s="23">
        <f t="shared" si="7"/>
        <v>2033</v>
      </c>
      <c r="BE22" s="26">
        <f>SUM(T86:T89)/AVERAGE(AF86:AF89)</f>
        <v>5.6275789524633628E-2</v>
      </c>
      <c r="BF22" s="26">
        <f>SUM(P86:P89)/AVERAGE(AF86:AF89)</f>
        <v>1.1276140280230764E-2</v>
      </c>
      <c r="BG22" s="26">
        <f>SUM(D86:D89)/AVERAGE(AF86:AF89)</f>
        <v>7.1679947389294299E-2</v>
      </c>
      <c r="BH22" s="26">
        <f>(SUM(H86:H89)+SUM(J86:J89))/AVERAGE(AF86:AF89)</f>
        <v>1.3275920513578465E-2</v>
      </c>
      <c r="BI22" s="28">
        <f t="shared" si="2"/>
        <v>-3.9956218658469891E-2</v>
      </c>
    </row>
    <row r="23" spans="1:61" s="31" customFormat="1">
      <c r="A23" s="31">
        <f t="shared" si="15"/>
        <v>2017</v>
      </c>
      <c r="B23" s="31">
        <f t="shared" si="16"/>
        <v>2</v>
      </c>
      <c r="C23" s="32"/>
      <c r="D23" s="32">
        <v>109518708.35612699</v>
      </c>
      <c r="E23" s="32"/>
      <c r="F23" s="33">
        <v>19906321.641319901</v>
      </c>
      <c r="G23" s="32">
        <v>101425.135145915</v>
      </c>
      <c r="H23" s="33">
        <v>558011.16831997805</v>
      </c>
      <c r="I23" s="33">
        <v>3136.8598498736701</v>
      </c>
      <c r="J23" s="32">
        <v>17258.077370720999</v>
      </c>
      <c r="K23" s="32"/>
      <c r="L23" s="33">
        <v>3730411.4550264599</v>
      </c>
      <c r="M23" s="33"/>
      <c r="N23" s="33">
        <v>825178.86221908405</v>
      </c>
      <c r="O23" s="32"/>
      <c r="P23" s="32">
        <v>23897013.406566299</v>
      </c>
      <c r="Q23" s="33"/>
      <c r="R23" s="33">
        <v>21829419.8961474</v>
      </c>
      <c r="S23" s="33"/>
      <c r="T23" s="32">
        <v>83466678.965852201</v>
      </c>
      <c r="U23" s="32"/>
      <c r="V23" s="32">
        <v>96012.055103505103</v>
      </c>
      <c r="W23" s="33"/>
      <c r="X23" s="33">
        <v>241154.60137642201</v>
      </c>
      <c r="Y23" s="32"/>
      <c r="Z23" s="32">
        <f t="shared" si="9"/>
        <v>-2536480.0073145367</v>
      </c>
      <c r="AA23" s="32"/>
      <c r="AB23" s="32">
        <f t="shared" si="10"/>
        <v>-49949042.796841092</v>
      </c>
      <c r="AC23" s="12"/>
      <c r="AD23" s="32">
        <v>10595155405.883801</v>
      </c>
      <c r="AE23" s="32">
        <v>183.45579240999999</v>
      </c>
      <c r="AF23" s="32">
        <f t="shared" si="11"/>
        <v>5775318002.6090412</v>
      </c>
      <c r="AG23" s="32"/>
      <c r="AH23" s="34">
        <f t="shared" si="12"/>
        <v>-8.6487086553980672E-3</v>
      </c>
      <c r="AI23" s="35">
        <f t="shared" si="4"/>
        <v>2034</v>
      </c>
      <c r="AJ23" s="36">
        <f>SUM(AB90:AB93)/AVERAGE(AF90:AF93)</f>
        <v>-2.672778050391033E-2</v>
      </c>
      <c r="AK23" s="32">
        <v>11352847</v>
      </c>
      <c r="AL23" s="36">
        <f>AK23/AVERAGE(AF90:AF93)</f>
        <v>1.5607416573002067E-3</v>
      </c>
      <c r="AM23" s="36">
        <f>(AF93-AF89)/AF89</f>
        <v>6.2563982156874113E-3</v>
      </c>
      <c r="AN23" s="36"/>
      <c r="AO23" s="32">
        <f t="shared" si="5"/>
        <v>737554889.06038809</v>
      </c>
      <c r="AP23" s="32">
        <f t="shared" si="8"/>
        <v>359915433.69134676</v>
      </c>
      <c r="AQ23" s="37">
        <f>AO23/AF93</f>
        <v>0.1010393317646172</v>
      </c>
      <c r="AR23" s="37">
        <f>AP23/AF93</f>
        <v>4.9305638741374537E-2</v>
      </c>
      <c r="AU23" s="31">
        <v>11135499</v>
      </c>
      <c r="AW23" s="31">
        <f t="shared" si="13"/>
        <v>1.5287131305997876E-3</v>
      </c>
      <c r="AX23" s="38">
        <v>6550.8123021847196</v>
      </c>
      <c r="AY23" s="34">
        <f t="shared" si="14"/>
        <v>-4.9263638831545924E-3</v>
      </c>
      <c r="BC23" s="34">
        <f t="shared" si="6"/>
        <v>1.3171927297848416E-2</v>
      </c>
      <c r="BD23" s="31">
        <f t="shared" si="7"/>
        <v>2034</v>
      </c>
      <c r="BE23" s="34">
        <f>SUM(T90:T93)/AVERAGE(AF90:AF93)</f>
        <v>5.6253399758539317E-2</v>
      </c>
      <c r="BF23" s="34">
        <f>SUM(P90:P93)/AVERAGE(AF90:AF93)</f>
        <v>1.119672837477334E-2</v>
      </c>
      <c r="BG23" s="34">
        <f>SUM(D90:D93)/AVERAGE(AF90:AF93)</f>
        <v>7.1784451887676307E-2</v>
      </c>
      <c r="BH23" s="34">
        <f>(SUM(H90:H93)+SUM(J90:J93))/AVERAGE(AF90:AF93)</f>
        <v>1.4347071971751328E-2</v>
      </c>
      <c r="BI23" s="36">
        <f t="shared" si="2"/>
        <v>-4.1074852475661658E-2</v>
      </c>
    </row>
    <row r="24" spans="1:61" s="31" customFormat="1">
      <c r="A24" s="31">
        <f t="shared" si="15"/>
        <v>2017</v>
      </c>
      <c r="B24" s="31">
        <f t="shared" si="16"/>
        <v>3</v>
      </c>
      <c r="C24" s="32"/>
      <c r="D24" s="32">
        <v>104922235.95032001</v>
      </c>
      <c r="E24" s="32"/>
      <c r="F24" s="33">
        <v>19070858.372086499</v>
      </c>
      <c r="G24" s="32">
        <v>122030.702309969</v>
      </c>
      <c r="H24" s="33">
        <v>671376.91923140397</v>
      </c>
      <c r="I24" s="33">
        <v>3774.1454322670602</v>
      </c>
      <c r="J24" s="32">
        <v>20764.234615404101</v>
      </c>
      <c r="K24" s="32"/>
      <c r="L24" s="33">
        <v>3334119.1810467402</v>
      </c>
      <c r="M24" s="33"/>
      <c r="N24" s="33">
        <v>790802.25465329399</v>
      </c>
      <c r="O24" s="32"/>
      <c r="P24" s="32">
        <v>21651520.960903302</v>
      </c>
      <c r="Q24" s="33"/>
      <c r="R24" s="33">
        <v>19580626.611161701</v>
      </c>
      <c r="S24" s="33"/>
      <c r="T24" s="32">
        <v>74868222.933972299</v>
      </c>
      <c r="U24" s="32"/>
      <c r="V24" s="32">
        <v>104520.384366161</v>
      </c>
      <c r="W24" s="33"/>
      <c r="X24" s="33">
        <v>262525.071464821</v>
      </c>
      <c r="Y24" s="32"/>
      <c r="Z24" s="32">
        <f t="shared" si="9"/>
        <v>-3510632.8122586682</v>
      </c>
      <c r="AA24" s="32"/>
      <c r="AB24" s="32">
        <f t="shared" si="10"/>
        <v>-51705533.977251008</v>
      </c>
      <c r="AC24" s="12"/>
      <c r="AD24" s="32">
        <v>10937239663.7218</v>
      </c>
      <c r="AE24" s="32">
        <v>191.50871928999999</v>
      </c>
      <c r="AF24" s="32">
        <f t="shared" si="11"/>
        <v>5711092269.986743</v>
      </c>
      <c r="AG24" s="32"/>
      <c r="AH24" s="34">
        <f t="shared" si="12"/>
        <v>-9.0535280350795364E-3</v>
      </c>
      <c r="AI24" s="35">
        <f t="shared" si="4"/>
        <v>2035</v>
      </c>
      <c r="AJ24" s="36">
        <f>SUM(AB94:AB97)/AVERAGE(AF94:AF97)</f>
        <v>-2.650093052640403E-2</v>
      </c>
      <c r="AK24" s="32">
        <v>10274334</v>
      </c>
      <c r="AL24" s="36">
        <f>AK24/AVERAGE(AF94:AF97)</f>
        <v>1.3974779918848653E-3</v>
      </c>
      <c r="AM24" s="36">
        <f>(AF97-AF93)/AF93</f>
        <v>8.5802813950665129E-3</v>
      </c>
      <c r="AN24" s="36"/>
      <c r="AO24" s="32">
        <f t="shared" si="5"/>
        <v>743883317.55283332</v>
      </c>
      <c r="AP24" s="32">
        <f t="shared" si="8"/>
        <v>352688932.5765388</v>
      </c>
      <c r="AQ24" s="37">
        <f>AO24/AF97</f>
        <v>0.1010393317646172</v>
      </c>
      <c r="AR24" s="37">
        <f>AP24/AF97</f>
        <v>4.7904628625817583E-2</v>
      </c>
      <c r="AU24" s="31">
        <v>11142497</v>
      </c>
      <c r="AW24" s="31">
        <f t="shared" si="13"/>
        <v>6.2844062937817151E-4</v>
      </c>
      <c r="AX24" s="38">
        <v>6730.5417200480997</v>
      </c>
      <c r="AY24" s="34">
        <f t="shared" si="14"/>
        <v>2.7436203263439519E-2</v>
      </c>
      <c r="BC24" s="34">
        <f t="shared" si="6"/>
        <v>1.5083441155654798E-2</v>
      </c>
      <c r="BD24" s="31">
        <f t="shared" si="7"/>
        <v>2035</v>
      </c>
      <c r="BE24" s="34">
        <f>SUM(T94:T97)/AVERAGE(AF94:AF97)</f>
        <v>5.6383041582260846E-2</v>
      </c>
      <c r="BF24" s="34">
        <f>SUM(P94:P97)/AVERAGE(AF94:AF97)</f>
        <v>1.1073882320121022E-2</v>
      </c>
      <c r="BG24" s="34">
        <f>SUM(D94:D97)/AVERAGE(AF94:AF97)</f>
        <v>7.1810089788543849E-2</v>
      </c>
      <c r="BH24" s="34">
        <f>(SUM(H94:H97)+SUM(J94:J97))/AVERAGE(AF94:AF97)</f>
        <v>1.5444459873477125E-2</v>
      </c>
      <c r="BI24" s="36">
        <f t="shared" si="2"/>
        <v>-4.1945390399881155E-2</v>
      </c>
    </row>
    <row r="25" spans="1:61">
      <c r="A25" s="31">
        <f t="shared" si="15"/>
        <v>2017</v>
      </c>
      <c r="B25" s="31">
        <f t="shared" si="16"/>
        <v>4</v>
      </c>
      <c r="C25" s="32"/>
      <c r="D25" s="32">
        <v>114172200.878115</v>
      </c>
      <c r="E25" s="32"/>
      <c r="F25" s="33">
        <v>20752148.9916295</v>
      </c>
      <c r="G25" s="32">
        <v>169001.86399123599</v>
      </c>
      <c r="H25" s="33">
        <v>929798.39206851402</v>
      </c>
      <c r="I25" s="33">
        <v>5226.8617729248399</v>
      </c>
      <c r="J25" s="32">
        <v>28756.651301088099</v>
      </c>
      <c r="K25" s="32"/>
      <c r="L25" s="33">
        <v>3810173.3554979502</v>
      </c>
      <c r="M25" s="33"/>
      <c r="N25" s="33">
        <v>862026.55954849697</v>
      </c>
      <c r="O25" s="32"/>
      <c r="P25" s="32">
        <v>24513623.446162999</v>
      </c>
      <c r="Q25" s="33"/>
      <c r="R25" s="33">
        <v>22460538.586851101</v>
      </c>
      <c r="S25" s="33"/>
      <c r="T25" s="32">
        <v>85879815.979887605</v>
      </c>
      <c r="U25" s="32"/>
      <c r="V25" s="32">
        <v>107997.833010581</v>
      </c>
      <c r="W25" s="33"/>
      <c r="X25" s="33">
        <v>271259.41988334002</v>
      </c>
      <c r="Y25" s="32"/>
      <c r="Z25" s="32">
        <f t="shared" si="9"/>
        <v>-2855812.4868142642</v>
      </c>
      <c r="AA25" s="32"/>
      <c r="AB25" s="32">
        <f t="shared" si="10"/>
        <v>-52806008.344390392</v>
      </c>
      <c r="AC25" s="12"/>
      <c r="AD25" s="32">
        <v>11544217084.2855</v>
      </c>
      <c r="AE25" s="32">
        <v>200.87293846</v>
      </c>
      <c r="AF25" s="32">
        <f t="shared" si="11"/>
        <v>5747024548.3486614</v>
      </c>
      <c r="AG25" s="32"/>
      <c r="AH25" s="34">
        <f t="shared" si="12"/>
        <v>-9.188408349423801E-3</v>
      </c>
      <c r="AI25" s="35">
        <f t="shared" si="4"/>
        <v>2036</v>
      </c>
      <c r="AJ25" s="36">
        <f>SUM(AB98:AB101)/AVERAGE(AF98:AF101)</f>
        <v>-2.7088084448097627E-2</v>
      </c>
      <c r="AK25" s="32">
        <v>9254535</v>
      </c>
      <c r="AL25" s="36">
        <f>AK25/AVERAGE(AF98:AF101)</f>
        <v>1.2519664458684931E-3</v>
      </c>
      <c r="AM25" s="36">
        <f>(AF101-AF97)/AF97</f>
        <v>9.820138994396958E-3</v>
      </c>
      <c r="AN25" s="36"/>
      <c r="AO25" s="32">
        <f t="shared" si="5"/>
        <v>751188355.12681532</v>
      </c>
      <c r="AP25" s="32">
        <f t="shared" si="8"/>
        <v>346856271.7020362</v>
      </c>
      <c r="AQ25" s="37">
        <f>AO25/AF101</f>
        <v>0.10103933176461721</v>
      </c>
      <c r="AR25" s="37">
        <f>AP25/AF101</f>
        <v>4.6654245465804337E-2</v>
      </c>
      <c r="AS25" s="31"/>
      <c r="AT25" s="31"/>
      <c r="AU25" s="31">
        <v>11181611</v>
      </c>
      <c r="AV25" s="31"/>
      <c r="AW25" s="31">
        <f t="shared" si="13"/>
        <v>3.5103442253563094E-3</v>
      </c>
      <c r="AX25" s="38">
        <v>6722.1339140824002</v>
      </c>
      <c r="AY25" s="34">
        <f t="shared" si="14"/>
        <v>-1.2492019684916826E-3</v>
      </c>
      <c r="AZ25" s="31">
        <v>100</v>
      </c>
      <c r="BA25">
        <v>100</v>
      </c>
      <c r="BC25" s="34">
        <f t="shared" si="6"/>
        <v>1.3125668146875477E-2</v>
      </c>
      <c r="BD25" s="31">
        <f t="shared" si="7"/>
        <v>2036</v>
      </c>
      <c r="BE25" s="34">
        <f>SUM(T98:T101)/AVERAGE(AF98:AF101)</f>
        <v>5.6306961869402893E-2</v>
      </c>
      <c r="BF25" s="34">
        <f>SUM(P98:P101)/AVERAGE(AF98:AF101)</f>
        <v>1.1088774834305391E-2</v>
      </c>
      <c r="BG25" s="34">
        <f>SUM(D98:D101)/AVERAGE(AF98:AF101)</f>
        <v>7.2306271483195128E-2</v>
      </c>
      <c r="BH25" s="34">
        <f>(SUM(H98:H101)+SUM(J98:J101))/AVERAGE(AF98:AF101)</f>
        <v>1.6733141242985351E-2</v>
      </c>
      <c r="BI25" s="36">
        <f t="shared" si="2"/>
        <v>-4.3821225691082974E-2</v>
      </c>
    </row>
    <row r="26" spans="1:61" s="23" customFormat="1">
      <c r="A26" s="23">
        <f t="shared" si="15"/>
        <v>2018</v>
      </c>
      <c r="B26" s="23">
        <f t="shared" si="16"/>
        <v>1</v>
      </c>
      <c r="C26" s="24">
        <f>D26*0.081</f>
        <v>8665935.1477987692</v>
      </c>
      <c r="D26" s="24">
        <v>106986853.67652801</v>
      </c>
      <c r="E26" s="24"/>
      <c r="F26" s="25">
        <v>19446127.083169401</v>
      </c>
      <c r="G26" s="24">
        <v>181129.380965877</v>
      </c>
      <c r="H26" s="25">
        <v>996520.41226699995</v>
      </c>
      <c r="I26" s="25">
        <v>5601.9396175013699</v>
      </c>
      <c r="J26" s="24">
        <v>30820.218936092799</v>
      </c>
      <c r="K26" s="24"/>
      <c r="L26" s="25">
        <v>4075268.3892818098</v>
      </c>
      <c r="M26" s="25"/>
      <c r="N26" s="25">
        <v>810490.34008342796</v>
      </c>
      <c r="O26" s="24"/>
      <c r="P26" s="24">
        <v>25605665.762822501</v>
      </c>
      <c r="Q26" s="25"/>
      <c r="R26" s="25">
        <v>19512183.231719799</v>
      </c>
      <c r="S26" s="25"/>
      <c r="T26" s="24">
        <v>74606523.740572095</v>
      </c>
      <c r="U26" s="24"/>
      <c r="V26" s="24">
        <v>93350.920900574594</v>
      </c>
      <c r="W26" s="25"/>
      <c r="X26" s="25">
        <v>234470.59948494</v>
      </c>
      <c r="Y26" s="24"/>
      <c r="Z26" s="24">
        <f t="shared" si="9"/>
        <v>-4726351.6599142626</v>
      </c>
      <c r="AA26" s="24"/>
      <c r="AB26" s="24">
        <f t="shared" si="10"/>
        <v>-57985995.698778413</v>
      </c>
      <c r="AC26" s="12"/>
      <c r="AD26" s="24"/>
      <c r="AE26" s="24"/>
      <c r="AF26" s="24">
        <f>BA26/100*AF25</f>
        <v>5687221153.9924011</v>
      </c>
      <c r="AG26" s="26">
        <f t="shared" ref="AG26:AG57" si="17">(AF26-AF25)/AF25</f>
        <v>-1.0405975101227658E-2</v>
      </c>
      <c r="AH26" s="26">
        <f t="shared" si="12"/>
        <v>-1.0195839783383934E-2</v>
      </c>
      <c r="AI26" s="27">
        <f t="shared" si="4"/>
        <v>2037</v>
      </c>
      <c r="AJ26" s="28">
        <f>SUM(AB102:AB105)/AVERAGE(AF102:AF105)</f>
        <v>-2.6359563034854431E-2</v>
      </c>
      <c r="AK26" s="24">
        <v>8289897</v>
      </c>
      <c r="AL26" s="28">
        <f>AK26/AVERAGE(AF102:AF105)</f>
        <v>1.106439121150427E-3</v>
      </c>
      <c r="AM26" s="28">
        <f>(AF105-AF101)/AF101</f>
        <v>9.745184435539166E-3</v>
      </c>
      <c r="AN26" s="28"/>
      <c r="AO26" s="24">
        <f t="shared" si="5"/>
        <v>758508824.19335544</v>
      </c>
      <c r="AP26" s="24">
        <f t="shared" si="8"/>
        <v>341909590.69764966</v>
      </c>
      <c r="AQ26" s="29">
        <f>AO26/AF105</f>
        <v>0.10103933176461721</v>
      </c>
      <c r="AR26" s="29">
        <f>AP26/AF105</f>
        <v>4.5545042412318618E-2</v>
      </c>
      <c r="AS26" s="26">
        <f>AVERAGE(AG26:AG29)</f>
        <v>1.5599681322022133E-3</v>
      </c>
      <c r="AU26" s="23">
        <v>11195427</v>
      </c>
      <c r="AW26" s="23">
        <f t="shared" si="13"/>
        <v>1.2356001295341073E-3</v>
      </c>
      <c r="AX26" s="30">
        <v>6643.9742604884595</v>
      </c>
      <c r="AY26" s="26">
        <f t="shared" si="14"/>
        <v>-1.1627208650247457E-2</v>
      </c>
      <c r="AZ26" s="23">
        <f t="shared" ref="AZ26:AZ57" si="18">AZ25*((1+AY26))</f>
        <v>98.837279134975248</v>
      </c>
      <c r="BA26" s="23">
        <f>BA25*(1+AW26)*(1+AY26)</f>
        <v>98.959402489877235</v>
      </c>
      <c r="BB26" s="23">
        <f>AF25*(1+AW26)*(1+AY26)</f>
        <v>5687221153.9924011</v>
      </c>
      <c r="BC26" s="26">
        <f t="shared" si="6"/>
        <v>1.5080451622359218E-2</v>
      </c>
      <c r="BD26" s="23">
        <f t="shared" si="7"/>
        <v>2037</v>
      </c>
      <c r="BE26" s="26">
        <f>SUM(T102:T105)/AVERAGE(AF102:AF105)</f>
        <v>5.5990398781582955E-2</v>
      </c>
      <c r="BF26" s="26">
        <f>SUM(P102:P105)/AVERAGE(AF102:AF105)</f>
        <v>1.0970466294155608E-2</v>
      </c>
      <c r="BG26" s="26">
        <f>SUM(D102:D105)/AVERAGE(AF102:AF105)</f>
        <v>7.1379495522281775E-2</v>
      </c>
      <c r="BH26" s="26">
        <f>(SUM(H102:H105)+SUM(J102:J105))/AVERAGE(AF102:AF105)</f>
        <v>1.7921925373340222E-2</v>
      </c>
      <c r="BI26" s="28">
        <f t="shared" si="2"/>
        <v>-4.4281488408194652E-2</v>
      </c>
    </row>
    <row r="27" spans="1:61" s="31" customFormat="1">
      <c r="A27" s="31">
        <f t="shared" si="15"/>
        <v>2018</v>
      </c>
      <c r="B27" s="31">
        <f t="shared" si="16"/>
        <v>2</v>
      </c>
      <c r="C27" s="32">
        <f>D27*0.081</f>
        <v>8547981.727805119</v>
      </c>
      <c r="D27" s="32">
        <v>105530638.614878</v>
      </c>
      <c r="E27" s="32"/>
      <c r="F27" s="33">
        <v>19181442.7581691</v>
      </c>
      <c r="G27" s="32">
        <v>211644.66520650801</v>
      </c>
      <c r="H27" s="33">
        <v>1164406.5026945199</v>
      </c>
      <c r="I27" s="33">
        <v>6545.7112950466699</v>
      </c>
      <c r="J27" s="32">
        <v>36012.572248284298</v>
      </c>
      <c r="K27" s="32"/>
      <c r="L27" s="33">
        <v>3035742.35236284</v>
      </c>
      <c r="M27" s="33"/>
      <c r="N27" s="33">
        <v>800925.43858664099</v>
      </c>
      <c r="O27" s="32"/>
      <c r="P27" s="32">
        <v>20158936.9496179</v>
      </c>
      <c r="Q27" s="33"/>
      <c r="R27" s="33">
        <v>22297388.1331205</v>
      </c>
      <c r="S27" s="33"/>
      <c r="T27" s="32">
        <v>85255996.079521403</v>
      </c>
      <c r="U27" s="32"/>
      <c r="V27" s="32">
        <v>96330.000568898206</v>
      </c>
      <c r="W27" s="33"/>
      <c r="X27" s="33">
        <v>241953.18871926799</v>
      </c>
      <c r="Y27" s="32"/>
      <c r="Z27" s="32">
        <f t="shared" si="9"/>
        <v>-624392.41542918608</v>
      </c>
      <c r="AA27" s="32"/>
      <c r="AB27" s="32">
        <f t="shared" si="10"/>
        <v>-40433579.484974496</v>
      </c>
      <c r="AC27" s="12"/>
      <c r="AD27" s="32"/>
      <c r="AE27" s="32"/>
      <c r="AF27" s="32">
        <f>BA27/100*AF25</f>
        <v>5699009265.5697498</v>
      </c>
      <c r="AG27" s="34">
        <f t="shared" si="17"/>
        <v>2.0727366244714281E-3</v>
      </c>
      <c r="AH27" s="34">
        <f t="shared" si="12"/>
        <v>-7.09484361242431E-3</v>
      </c>
      <c r="AI27" s="35">
        <f t="shared" si="4"/>
        <v>2038</v>
      </c>
      <c r="AJ27" s="36">
        <f>SUM(AB106:AB109)/AVERAGE(AF106:AF109)</f>
        <v>-2.6292846678883288E-2</v>
      </c>
      <c r="AK27" s="32">
        <v>7378014</v>
      </c>
      <c r="AL27" s="36">
        <f>AK27/AVERAGE(AF106:AF109)</f>
        <v>9.7730361860133021E-4</v>
      </c>
      <c r="AM27" s="36">
        <f>(AF109-AF105)/AF105</f>
        <v>1.128268325863996E-2</v>
      </c>
      <c r="AN27" s="36"/>
      <c r="AO27" s="32">
        <f t="shared" si="5"/>
        <v>767066839.00561249</v>
      </c>
      <c r="AP27" s="32">
        <f t="shared" si="8"/>
        <v>338351158.1954155</v>
      </c>
      <c r="AQ27" s="37">
        <f>AO27/AF109</f>
        <v>0.10103933176461721</v>
      </c>
      <c r="AR27" s="37">
        <f>AP27/AF109</f>
        <v>4.4568182572156438E-2</v>
      </c>
      <c r="AU27" s="31">
        <v>11278619</v>
      </c>
      <c r="AW27" s="31">
        <f t="shared" si="13"/>
        <v>7.4308912022739287E-3</v>
      </c>
      <c r="AX27" s="38">
        <v>6608.6374037278401</v>
      </c>
      <c r="AY27" s="34">
        <f t="shared" si="14"/>
        <v>-5.3186323990998541E-3</v>
      </c>
      <c r="AZ27" s="31">
        <f t="shared" si="18"/>
        <v>98.311599979929085</v>
      </c>
      <c r="BA27" s="31">
        <f>BA26*(1+AW27)*(1+AY27)</f>
        <v>99.164519267753818</v>
      </c>
      <c r="BC27" s="34">
        <f t="shared" si="6"/>
        <v>1.3183467815366232E-2</v>
      </c>
      <c r="BD27" s="31">
        <f t="shared" si="7"/>
        <v>2038</v>
      </c>
      <c r="BE27" s="34">
        <f>SUM(T106:T109)/AVERAGE(AF106:AF109)</f>
        <v>5.5998563598235108E-2</v>
      </c>
      <c r="BF27" s="34">
        <f>SUM(P106:P109)/AVERAGE(AF106:AF109)</f>
        <v>1.1027471737154787E-2</v>
      </c>
      <c r="BG27" s="34">
        <f>SUM(D106:D109)/AVERAGE(AF106:AF109)</f>
        <v>7.1263938539963614E-2</v>
      </c>
      <c r="BH27" s="34">
        <f>(SUM(H106:H109)+SUM(J106:J109))/AVERAGE(AF106:AF109)</f>
        <v>1.9181533423398636E-2</v>
      </c>
      <c r="BI27" s="36">
        <f t="shared" si="2"/>
        <v>-4.5474380102281928E-2</v>
      </c>
    </row>
    <row r="28" spans="1:61">
      <c r="A28" s="31">
        <f t="shared" si="15"/>
        <v>2018</v>
      </c>
      <c r="B28" s="31">
        <f t="shared" si="16"/>
        <v>3</v>
      </c>
      <c r="C28" s="32">
        <f>D28*0.081</f>
        <v>8479243.5964405835</v>
      </c>
      <c r="D28" s="32">
        <v>104682019.709143</v>
      </c>
      <c r="E28" s="32"/>
      <c r="F28" s="33">
        <v>19027196.2267588</v>
      </c>
      <c r="G28" s="32">
        <v>236532.20226296899</v>
      </c>
      <c r="H28" s="33">
        <v>1301330.3885685999</v>
      </c>
      <c r="I28" s="33">
        <v>7315.4289359680797</v>
      </c>
      <c r="J28" s="32">
        <v>40247.331605214298</v>
      </c>
      <c r="K28" s="32"/>
      <c r="L28" s="33">
        <v>2894836.52334709</v>
      </c>
      <c r="M28" s="33"/>
      <c r="N28" s="33">
        <v>796240.44849487802</v>
      </c>
      <c r="O28" s="32"/>
      <c r="P28" s="32">
        <v>19402000.499827798</v>
      </c>
      <c r="Q28" s="33"/>
      <c r="R28" s="33">
        <v>19822991.988365199</v>
      </c>
      <c r="S28" s="33"/>
      <c r="T28" s="32">
        <v>75794927.959929198</v>
      </c>
      <c r="U28" s="32"/>
      <c r="V28" s="32">
        <v>96581.086778893397</v>
      </c>
      <c r="W28" s="33"/>
      <c r="X28" s="33">
        <v>242583.84488861301</v>
      </c>
      <c r="Y28" s="32"/>
      <c r="Z28" s="32">
        <f t="shared" si="9"/>
        <v>-2798700.1234566756</v>
      </c>
      <c r="AA28" s="32"/>
      <c r="AB28" s="32">
        <f t="shared" si="10"/>
        <v>-48289092.249041602</v>
      </c>
      <c r="AC28" s="12"/>
      <c r="AD28" s="32"/>
      <c r="AE28" s="32"/>
      <c r="AF28" s="32">
        <f>BA28/100*AF25</f>
        <v>5768825001.4838123</v>
      </c>
      <c r="AG28" s="34">
        <f t="shared" si="17"/>
        <v>1.2250504019330239E-2</v>
      </c>
      <c r="AH28" s="34">
        <f t="shared" si="12"/>
        <v>-8.3706980601112105E-3</v>
      </c>
      <c r="AI28" s="35">
        <f t="shared" si="4"/>
        <v>2039</v>
      </c>
      <c r="AJ28" s="36">
        <f>SUM(AB110:AB113)/AVERAGE(AF110:AF113)</f>
        <v>-2.6164876130093183E-2</v>
      </c>
      <c r="AK28" s="32">
        <v>6549868</v>
      </c>
      <c r="AL28" s="36">
        <f>AK28/AVERAGE(AF110:AF113)</f>
        <v>8.5945548848115382E-4</v>
      </c>
      <c r="AM28" s="36">
        <f>(AF113-AF109)/AF109</f>
        <v>7.0740131791663515E-3</v>
      </c>
      <c r="AN28" s="36"/>
      <c r="AO28" s="32">
        <f t="shared" si="5"/>
        <v>772493079.93403971</v>
      </c>
      <c r="AP28" s="32">
        <f t="shared" si="8"/>
        <v>334173581.42725605</v>
      </c>
      <c r="AQ28" s="37">
        <f>AO28/AF113</f>
        <v>0.10103933176461721</v>
      </c>
      <c r="AR28" s="37">
        <f>AP28/AF113</f>
        <v>4.3708709162393909E-2</v>
      </c>
      <c r="AS28" s="32"/>
      <c r="AU28" s="31">
        <v>11305642</v>
      </c>
      <c r="AW28" s="31">
        <f t="shared" si="13"/>
        <v>2.3959493622401819E-3</v>
      </c>
      <c r="AX28" s="38">
        <v>6673.60691856413</v>
      </c>
      <c r="AY28" s="34">
        <f t="shared" si="14"/>
        <v>9.8310000787214351E-3</v>
      </c>
      <c r="AZ28" s="31">
        <f t="shared" si="18"/>
        <v>99.278101327070999</v>
      </c>
      <c r="BA28" s="31">
        <f t="shared" ref="BA27:BA90" si="19">BA27*(1+AW28)*(1+AY28)</f>
        <v>100.37933460961838</v>
      </c>
      <c r="BC28" s="34">
        <f t="shared" si="6"/>
        <v>1.5012714916365426E-2</v>
      </c>
      <c r="BD28" s="31">
        <f t="shared" si="7"/>
        <v>2039</v>
      </c>
      <c r="BE28" s="34">
        <f>SUM(T110:T113)/AVERAGE(AF110:AF113)</f>
        <v>5.6163875763533704E-2</v>
      </c>
      <c r="BF28" s="34">
        <f>SUM(P110:P113)/AVERAGE(AF110:AF113)</f>
        <v>1.1008996661095668E-2</v>
      </c>
      <c r="BG28" s="34">
        <f>SUM(D110:D113)/AVERAGE(AF110:AF113)</f>
        <v>7.1319755232531229E-2</v>
      </c>
      <c r="BH28" s="34">
        <f>(SUM(H110:H113)+SUM(J110:J113))/AVERAGE(AF110:AF113)</f>
        <v>2.0463878865527991E-2</v>
      </c>
      <c r="BI28" s="36">
        <f t="shared" si="2"/>
        <v>-4.6628754995621177E-2</v>
      </c>
    </row>
    <row r="29" spans="1:61">
      <c r="A29" s="31">
        <f t="shared" si="15"/>
        <v>2018</v>
      </c>
      <c r="B29" s="31">
        <f t="shared" si="16"/>
        <v>4</v>
      </c>
      <c r="C29" s="32">
        <f>D29*0.081</f>
        <v>8608964.4567396808</v>
      </c>
      <c r="D29" s="32">
        <v>106283511.811601</v>
      </c>
      <c r="E29" s="32"/>
      <c r="F29" s="33">
        <v>19318286.373603001</v>
      </c>
      <c r="G29" s="32">
        <v>250323.649637475</v>
      </c>
      <c r="H29" s="33">
        <v>1377206.8628883001</v>
      </c>
      <c r="I29" s="33">
        <v>7741.9685454889604</v>
      </c>
      <c r="J29" s="32">
        <v>42594.026687267396</v>
      </c>
      <c r="K29" s="32"/>
      <c r="L29" s="33">
        <v>2965370.3658952098</v>
      </c>
      <c r="M29" s="33"/>
      <c r="N29" s="33">
        <v>813811.79535848706</v>
      </c>
      <c r="O29" s="32"/>
      <c r="P29" s="32">
        <v>19864673.310171802</v>
      </c>
      <c r="Q29" s="33"/>
      <c r="R29" s="33">
        <v>22650232.901954699</v>
      </c>
      <c r="S29" s="33"/>
      <c r="T29" s="32">
        <v>86605128.634814799</v>
      </c>
      <c r="U29" s="32"/>
      <c r="V29" s="32">
        <v>104580.122014842</v>
      </c>
      <c r="W29" s="33"/>
      <c r="X29" s="33">
        <v>262675.11521546601</v>
      </c>
      <c r="Y29" s="32"/>
      <c r="Z29" s="32">
        <f t="shared" si="9"/>
        <v>-342655.51088715345</v>
      </c>
      <c r="AA29" s="32"/>
      <c r="AB29" s="32">
        <f t="shared" si="10"/>
        <v>-39543056.486957997</v>
      </c>
      <c r="AC29" s="12"/>
      <c r="AD29" s="32"/>
      <c r="AE29" s="37"/>
      <c r="AF29" s="32">
        <f>BA29/100*AF25</f>
        <v>5782223714.7346249</v>
      </c>
      <c r="AG29" s="34">
        <f t="shared" si="17"/>
        <v>2.322606986234843E-3</v>
      </c>
      <c r="AH29" s="34">
        <f t="shared" si="12"/>
        <v>-6.8387282190745923E-3</v>
      </c>
      <c r="AI29" s="35">
        <f t="shared" si="4"/>
        <v>2040</v>
      </c>
      <c r="AJ29" s="36">
        <f>SUM(AB114:AB117)/AVERAGE(AF114:AF117)</f>
        <v>-2.593785400741714E-2</v>
      </c>
      <c r="AK29" s="32">
        <v>5774438</v>
      </c>
      <c r="AL29" s="36">
        <f>AK29/AVERAGE(AF114:AF117)</f>
        <v>7.4977175064961125E-4</v>
      </c>
      <c r="AM29" s="36">
        <f>(AF117-AF113)/AF113</f>
        <v>1.0015765980015493E-2</v>
      </c>
      <c r="AN29" s="36"/>
      <c r="AO29" s="32">
        <f t="shared" si="5"/>
        <v>780230189.84384048</v>
      </c>
      <c r="AP29" s="32">
        <f t="shared" si="8"/>
        <v>331719687.61324537</v>
      </c>
      <c r="AQ29" s="37">
        <f>AO29/AF117</f>
        <v>0.10103933176461721</v>
      </c>
      <c r="AR29" s="37">
        <f>AP29/AF117</f>
        <v>4.2957496397720916E-2</v>
      </c>
      <c r="AU29" s="31">
        <v>11294952</v>
      </c>
      <c r="AW29" s="31">
        <f t="shared" si="13"/>
        <v>-9.455455957299904E-4</v>
      </c>
      <c r="AX29" s="38">
        <v>6695.4379264594199</v>
      </c>
      <c r="AY29" s="34">
        <f t="shared" si="14"/>
        <v>3.2712456939233497E-3</v>
      </c>
      <c r="AZ29" s="31">
        <f t="shared" si="18"/>
        <v>99.60286438853808</v>
      </c>
      <c r="BA29" s="31">
        <f t="shared" si="19"/>
        <v>100.6124763534563</v>
      </c>
      <c r="BC29" s="34">
        <f t="shared" si="6"/>
        <v>1.3120790406738686E-2</v>
      </c>
      <c r="BD29" s="31">
        <f t="shared" si="7"/>
        <v>2040</v>
      </c>
      <c r="BE29" s="34">
        <f>SUM(T114:T117)/AVERAGE(AF114:AF117)</f>
        <v>5.6253957190195353E-2</v>
      </c>
      <c r="BF29" s="34">
        <f>SUM(P114:P117)/AVERAGE(AF114:AF117)</f>
        <v>1.0799650956985997E-2</v>
      </c>
      <c r="BG29" s="34">
        <f>SUM(D114:D117)/AVERAGE(AF114:AF117)</f>
        <v>7.1392160240626487E-2</v>
      </c>
      <c r="BH29" s="34">
        <f>(SUM(H114:H117)+SUM(J114:J117))/AVERAGE(AF114:AF117)</f>
        <v>2.1653884792672384E-2</v>
      </c>
      <c r="BI29" s="36">
        <f t="shared" si="2"/>
        <v>-4.7591738800089524E-2</v>
      </c>
    </row>
    <row r="30" spans="1:61" s="23" customFormat="1">
      <c r="A30" s="23">
        <f t="shared" si="15"/>
        <v>2019</v>
      </c>
      <c r="B30" s="23">
        <f t="shared" si="16"/>
        <v>1</v>
      </c>
      <c r="C30" s="24"/>
      <c r="D30" s="24">
        <v>107202371.951134</v>
      </c>
      <c r="E30" s="24"/>
      <c r="F30" s="25">
        <v>19485300.080717299</v>
      </c>
      <c r="G30" s="24">
        <v>281193.53498740098</v>
      </c>
      <c r="H30" s="25">
        <v>1547043.8639949299</v>
      </c>
      <c r="I30" s="25">
        <v>8696.7072676515709</v>
      </c>
      <c r="J30" s="24">
        <v>47846.717443141999</v>
      </c>
      <c r="K30" s="24"/>
      <c r="L30" s="25">
        <v>3391696.8118289802</v>
      </c>
      <c r="M30" s="25"/>
      <c r="N30" s="25">
        <v>822237.61020144098</v>
      </c>
      <c r="O30" s="24"/>
      <c r="P30" s="24">
        <v>22123239.612041499</v>
      </c>
      <c r="Q30" s="25"/>
      <c r="R30" s="25">
        <v>20141127.652136002</v>
      </c>
      <c r="S30" s="25"/>
      <c r="T30" s="24">
        <v>77011347.243715405</v>
      </c>
      <c r="U30" s="24"/>
      <c r="V30" s="24">
        <v>103513.783052153</v>
      </c>
      <c r="W30" s="25"/>
      <c r="X30" s="25">
        <v>259996.779175245</v>
      </c>
      <c r="Y30" s="24"/>
      <c r="Z30" s="24">
        <f t="shared" si="9"/>
        <v>-3454593.0675595645</v>
      </c>
      <c r="AA30" s="24"/>
      <c r="AB30" s="24">
        <f t="shared" si="10"/>
        <v>-52314264.319460094</v>
      </c>
      <c r="AC30" s="12"/>
      <c r="AD30" s="24"/>
      <c r="AE30" s="24"/>
      <c r="AF30" s="24">
        <f>BA30/100*AF25</f>
        <v>5846627110.9995356</v>
      </c>
      <c r="AG30" s="26">
        <f t="shared" si="17"/>
        <v>1.1138170960212751E-2</v>
      </c>
      <c r="AH30" s="26">
        <f t="shared" si="12"/>
        <v>-8.9477682305134192E-3</v>
      </c>
      <c r="AK30" s="24"/>
      <c r="AP30" s="39">
        <f>(AP29-AP6)/AP6</f>
        <v>-0.42873485072481554</v>
      </c>
      <c r="AQ30" s="29"/>
      <c r="AS30" s="26">
        <f>AVERAGE(AG30:AG33)</f>
        <v>6.3763981999137792E-3</v>
      </c>
      <c r="AU30" s="23">
        <v>11389827</v>
      </c>
      <c r="AW30" s="23">
        <f t="shared" si="13"/>
        <v>8.3997700919844539E-3</v>
      </c>
      <c r="AX30" s="30">
        <v>6713.6199943007396</v>
      </c>
      <c r="AY30" s="26">
        <f t="shared" si="14"/>
        <v>2.7155905320944986E-3</v>
      </c>
      <c r="AZ30" s="23">
        <f t="shared" si="18"/>
        <v>99.873344984041097</v>
      </c>
      <c r="BA30" s="23">
        <f t="shared" si="19"/>
        <v>101.73311531581145</v>
      </c>
      <c r="BC30" s="26">
        <f t="shared" si="6"/>
        <v>1.5035495015798711E-2</v>
      </c>
    </row>
    <row r="31" spans="1:61" s="31" customFormat="1">
      <c r="A31" s="31">
        <f t="shared" si="15"/>
        <v>2019</v>
      </c>
      <c r="B31" s="31">
        <f t="shared" si="16"/>
        <v>2</v>
      </c>
      <c r="C31" s="32"/>
      <c r="D31" s="32">
        <v>108292307.934756</v>
      </c>
      <c r="E31" s="32"/>
      <c r="F31" s="33">
        <v>19683408.8475581</v>
      </c>
      <c r="G31" s="32">
        <v>302969.83907357597</v>
      </c>
      <c r="H31" s="33">
        <v>1666850.6640286201</v>
      </c>
      <c r="I31" s="33">
        <v>9370.2012084611306</v>
      </c>
      <c r="J31" s="32">
        <v>51552.082392638098</v>
      </c>
      <c r="K31" s="32"/>
      <c r="L31" s="33">
        <v>2845667.3341997401</v>
      </c>
      <c r="M31" s="33"/>
      <c r="N31" s="33">
        <v>831091.98289402598</v>
      </c>
      <c r="O31" s="32"/>
      <c r="P31" s="32">
        <v>19338604.203000698</v>
      </c>
      <c r="Q31" s="33"/>
      <c r="R31" s="33">
        <v>23147228.2570813</v>
      </c>
      <c r="S31" s="33"/>
      <c r="T31" s="32">
        <v>88505433.450573504</v>
      </c>
      <c r="U31" s="32"/>
      <c r="V31" s="32">
        <v>103400.037150381</v>
      </c>
      <c r="W31" s="33"/>
      <c r="X31" s="33">
        <v>259711.08226384601</v>
      </c>
      <c r="Y31" s="32"/>
      <c r="Z31" s="32">
        <f t="shared" si="9"/>
        <v>-109539.87042018771</v>
      </c>
      <c r="AA31" s="32"/>
      <c r="AB31" s="32">
        <f t="shared" si="10"/>
        <v>-39125478.687183186</v>
      </c>
      <c r="AC31" s="12"/>
      <c r="AD31" s="32"/>
      <c r="AE31" s="32"/>
      <c r="AF31" s="32">
        <f>BA31/100*AF25</f>
        <v>5867721598.6215935</v>
      </c>
      <c r="AG31" s="34">
        <f t="shared" si="17"/>
        <v>3.6079755424066398E-3</v>
      </c>
      <c r="AH31" s="34">
        <f t="shared" si="12"/>
        <v>-6.667916674229106E-3</v>
      </c>
      <c r="AP31" s="31">
        <f>AP28*(1+AM29)-AK29*((1+AM29)^(11/12)+(1+AM29)^(10/12)+(1+AM29)^(9/12)+(1+AM29)^(8/12)+(1+AM29)^(7/12)+(1+AM29)^(6/12)+(1+AM29)^(5/12)+(1+AM29)^(4/12)+(1+AM29)^(3/12)+(1+AM29)^(2/12)+(1+AM29)^(1/12)+1)/12</f>
        <v>331719687.61324573</v>
      </c>
      <c r="AU31" s="31">
        <v>11389288</v>
      </c>
      <c r="AW31" s="31">
        <f t="shared" si="13"/>
        <v>-4.7322931243819591E-5</v>
      </c>
      <c r="AX31" s="38">
        <v>6738.1614405917499</v>
      </c>
      <c r="AY31" s="34">
        <f t="shared" si="14"/>
        <v>3.6554714612748074E-3</v>
      </c>
      <c r="AZ31" s="31">
        <f t="shared" si="18"/>
        <v>100.23842914637233</v>
      </c>
      <c r="BA31" s="31">
        <f t="shared" si="19"/>
        <v>102.10016590772372</v>
      </c>
      <c r="BC31" s="34">
        <f t="shared" si="6"/>
        <v>1.3099884689807701E-2</v>
      </c>
    </row>
    <row r="32" spans="1:61">
      <c r="A32" s="31">
        <f t="shared" si="15"/>
        <v>2019</v>
      </c>
      <c r="B32" s="31">
        <f t="shared" si="16"/>
        <v>3</v>
      </c>
      <c r="C32" s="32">
        <f>SUM(C26:C29)</f>
        <v>34302124.928784154</v>
      </c>
      <c r="D32" s="32">
        <v>109141692.95113701</v>
      </c>
      <c r="E32" s="32"/>
      <c r="F32" s="33">
        <v>19837794.628646798</v>
      </c>
      <c r="G32" s="32">
        <v>332174.22521704901</v>
      </c>
      <c r="H32" s="33">
        <v>1827524.5799030601</v>
      </c>
      <c r="I32" s="33">
        <v>10273.4296458881</v>
      </c>
      <c r="J32" s="32">
        <v>56521.378759888197</v>
      </c>
      <c r="K32" s="32"/>
      <c r="L32" s="33">
        <v>2804511.6046517701</v>
      </c>
      <c r="M32" s="33"/>
      <c r="N32" s="33">
        <v>838886.81948335795</v>
      </c>
      <c r="O32" s="32"/>
      <c r="P32" s="32">
        <v>19167931.8177961</v>
      </c>
      <c r="Q32" s="33"/>
      <c r="R32" s="33">
        <v>20128733.259992201</v>
      </c>
      <c r="S32" s="33"/>
      <c r="T32" s="32">
        <v>76963956.211110696</v>
      </c>
      <c r="U32" s="32"/>
      <c r="V32" s="32">
        <v>106032.949688881</v>
      </c>
      <c r="W32" s="33"/>
      <c r="X32" s="33">
        <v>266324.19947081001</v>
      </c>
      <c r="Y32" s="32"/>
      <c r="Z32" s="32">
        <f t="shared" si="9"/>
        <v>-3246426.843100844</v>
      </c>
      <c r="AA32" s="32"/>
      <c r="AB32" s="32">
        <f t="shared" si="10"/>
        <v>-51345668.557822406</v>
      </c>
      <c r="AC32" s="12"/>
      <c r="AD32" s="32"/>
      <c r="AE32" s="32"/>
      <c r="AF32" s="32">
        <f>BA32/100*AF25</f>
        <v>5863621977.1739178</v>
      </c>
      <c r="AG32" s="34">
        <f t="shared" si="17"/>
        <v>-6.9867347636921992E-4</v>
      </c>
      <c r="AH32" s="34">
        <f t="shared" si="12"/>
        <v>-8.756647129999573E-3</v>
      </c>
      <c r="AI32" s="31"/>
      <c r="AJ32" s="31"/>
      <c r="AK32" s="31"/>
      <c r="AL32" s="31"/>
      <c r="AM32" s="31"/>
      <c r="AN32" s="31"/>
      <c r="AO32" s="31"/>
      <c r="AP32" s="31">
        <f>AP28*(1+AM29)</f>
        <v>337520585.81553513</v>
      </c>
      <c r="AQ32" s="31"/>
      <c r="AR32" s="31"/>
      <c r="AS32" s="32"/>
      <c r="AU32" s="31">
        <v>11394486</v>
      </c>
      <c r="AW32" s="31">
        <f t="shared" si="13"/>
        <v>4.563937622790819E-4</v>
      </c>
      <c r="AX32" s="38">
        <v>6730.3819615686998</v>
      </c>
      <c r="AY32" s="34">
        <f t="shared" si="14"/>
        <v>-1.1545403136507286E-3</v>
      </c>
      <c r="AZ32" s="31">
        <f t="shared" si="18"/>
        <v>100.12269983894582</v>
      </c>
      <c r="BA32" s="31">
        <f t="shared" si="19"/>
        <v>102.0288312298711</v>
      </c>
      <c r="BC32" s="34">
        <f t="shared" si="6"/>
        <v>1.5032146315937944E-2</v>
      </c>
    </row>
    <row r="33" spans="1:55" ht="48" customHeight="1">
      <c r="A33" s="31">
        <f t="shared" si="15"/>
        <v>2019</v>
      </c>
      <c r="B33" s="31">
        <f t="shared" si="16"/>
        <v>4</v>
      </c>
      <c r="C33" s="32"/>
      <c r="D33" s="32">
        <v>109484087.949697</v>
      </c>
      <c r="E33" s="32"/>
      <c r="F33" s="33">
        <v>19900028.972641699</v>
      </c>
      <c r="G33" s="32">
        <v>369050.05931930197</v>
      </c>
      <c r="H33" s="33">
        <v>2030404.5390036099</v>
      </c>
      <c r="I33" s="33">
        <v>11413.919360390901</v>
      </c>
      <c r="J33" s="32">
        <v>62796.0166702153</v>
      </c>
      <c r="K33" s="32"/>
      <c r="L33" s="33">
        <v>2849595.6991844899</v>
      </c>
      <c r="M33" s="33"/>
      <c r="N33" s="33">
        <v>842732.50940423505</v>
      </c>
      <c r="O33" s="32"/>
      <c r="P33" s="32">
        <v>19423031.249929801</v>
      </c>
      <c r="Q33" s="33"/>
      <c r="R33" s="33">
        <v>23391457.213126399</v>
      </c>
      <c r="S33" s="33"/>
      <c r="T33" s="32">
        <v>89439264.031750903</v>
      </c>
      <c r="U33" s="32"/>
      <c r="V33" s="32">
        <v>104904.840133611</v>
      </c>
      <c r="W33" s="33"/>
      <c r="X33" s="33">
        <v>263490.71351098199</v>
      </c>
      <c r="Y33" s="32"/>
      <c r="Z33" s="32">
        <f t="shared" si="9"/>
        <v>-95995.127970412374</v>
      </c>
      <c r="AA33" s="32"/>
      <c r="AB33" s="32">
        <f t="shared" si="10"/>
        <v>-39467855.167875901</v>
      </c>
      <c r="AC33" s="12"/>
      <c r="AD33" s="32"/>
      <c r="AE33" s="32"/>
      <c r="AF33" s="32">
        <f>BA33/100*AF25</f>
        <v>5930808060.094346</v>
      </c>
      <c r="AG33" s="34">
        <f t="shared" si="17"/>
        <v>1.1458119773404947E-2</v>
      </c>
      <c r="AH33" s="34">
        <f t="shared" si="12"/>
        <v>-6.6547180026675914E-3</v>
      </c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31">
        <v>11477092</v>
      </c>
      <c r="AW33" s="31">
        <f t="shared" si="13"/>
        <v>7.249646890610072E-3</v>
      </c>
      <c r="AX33" s="38">
        <v>6758.5027259328799</v>
      </c>
      <c r="AY33" s="34">
        <f t="shared" si="14"/>
        <v>4.1781825347733739E-3</v>
      </c>
      <c r="AZ33" s="31">
        <f t="shared" si="18"/>
        <v>100.54103075474725</v>
      </c>
      <c r="BA33" s="31">
        <f t="shared" si="19"/>
        <v>103.19788979844348</v>
      </c>
      <c r="BC33" s="34">
        <f t="shared" si="6"/>
        <v>1.3113042557197812E-2</v>
      </c>
    </row>
    <row r="34" spans="1:55" s="23" customFormat="1">
      <c r="A34" s="23">
        <f t="shared" si="15"/>
        <v>2020</v>
      </c>
      <c r="B34" s="23">
        <f t="shared" si="16"/>
        <v>1</v>
      </c>
      <c r="C34" s="24"/>
      <c r="D34" s="24">
        <v>111798875.754945</v>
      </c>
      <c r="E34" s="24"/>
      <c r="F34" s="25">
        <v>20320769.056909699</v>
      </c>
      <c r="G34" s="24">
        <v>410864.14934003801</v>
      </c>
      <c r="H34" s="25">
        <v>2260453.3251466099</v>
      </c>
      <c r="I34" s="25">
        <v>12707.1386393826</v>
      </c>
      <c r="J34" s="24">
        <v>69910.927581854005</v>
      </c>
      <c r="K34" s="24"/>
      <c r="L34" s="25">
        <v>3400436.2735029901</v>
      </c>
      <c r="M34" s="25"/>
      <c r="N34" s="25">
        <v>861724.442836117</v>
      </c>
      <c r="O34" s="24"/>
      <c r="P34" s="24">
        <v>22385833.622870401</v>
      </c>
      <c r="Q34" s="25"/>
      <c r="R34" s="25">
        <v>20446640.785080999</v>
      </c>
      <c r="S34" s="25"/>
      <c r="T34" s="24">
        <v>78179503.186873406</v>
      </c>
      <c r="U34" s="24"/>
      <c r="V34" s="24">
        <v>105340.612151826</v>
      </c>
      <c r="W34" s="25"/>
      <c r="X34" s="25">
        <v>264585.24718417902</v>
      </c>
      <c r="Y34" s="24"/>
      <c r="Z34" s="24">
        <f t="shared" si="9"/>
        <v>-4030948.3760159798</v>
      </c>
      <c r="AA34" s="24"/>
      <c r="AB34" s="24">
        <f t="shared" si="10"/>
        <v>-56005206.190941989</v>
      </c>
      <c r="AC34" s="12"/>
      <c r="AD34" s="24"/>
      <c r="AE34" s="24"/>
      <c r="AF34" s="24">
        <f>BA34/100*AF25</f>
        <v>5930116740.2820873</v>
      </c>
      <c r="AG34" s="26">
        <f t="shared" si="17"/>
        <v>-1.1656418573217543E-4</v>
      </c>
      <c r="AH34" s="26">
        <f t="shared" si="12"/>
        <v>-9.4441996074900031E-3</v>
      </c>
      <c r="AS34" s="26">
        <f>AVERAGE(AG34:AG37)</f>
        <v>4.0765267139026441E-3</v>
      </c>
      <c r="AU34" s="23">
        <v>11465606</v>
      </c>
      <c r="AW34" s="23">
        <f t="shared" si="13"/>
        <v>-1.0007761547960058E-3</v>
      </c>
      <c r="AX34" s="30">
        <v>6764.4846615145898</v>
      </c>
      <c r="AY34" s="26">
        <f t="shared" si="14"/>
        <v>8.8509775379045762E-4</v>
      </c>
      <c r="AZ34" s="23">
        <f t="shared" si="18"/>
        <v>100.63001939523205</v>
      </c>
      <c r="BA34" s="23">
        <f t="shared" si="19"/>
        <v>103.18586062044984</v>
      </c>
      <c r="BC34" s="26">
        <f t="shared" si="6"/>
        <v>1.4985815475598768E-2</v>
      </c>
    </row>
    <row r="35" spans="1:55" s="31" customFormat="1">
      <c r="A35" s="31">
        <f t="shared" si="15"/>
        <v>2020</v>
      </c>
      <c r="B35" s="31">
        <f t="shared" si="16"/>
        <v>2</v>
      </c>
      <c r="C35" s="32"/>
      <c r="D35" s="32">
        <v>112037995.95824499</v>
      </c>
      <c r="E35" s="32"/>
      <c r="F35" s="33">
        <v>20364231.984379198</v>
      </c>
      <c r="G35" s="32">
        <v>428634.58538876497</v>
      </c>
      <c r="H35" s="33">
        <v>2358221.0211604298</v>
      </c>
      <c r="I35" s="33">
        <v>13256.739754291701</v>
      </c>
      <c r="J35" s="32">
        <v>72934.670757539003</v>
      </c>
      <c r="K35" s="32"/>
      <c r="L35" s="33">
        <v>2879276.4031837699</v>
      </c>
      <c r="M35" s="33"/>
      <c r="N35" s="33">
        <v>864692.01498989004</v>
      </c>
      <c r="O35" s="32"/>
      <c r="P35" s="32">
        <v>19697859.284708899</v>
      </c>
      <c r="Q35" s="33"/>
      <c r="R35" s="33">
        <v>23220343.059903201</v>
      </c>
      <c r="S35" s="33"/>
      <c r="T35" s="32">
        <v>88784994.236147702</v>
      </c>
      <c r="U35" s="32"/>
      <c r="V35" s="32">
        <v>109989.818499958</v>
      </c>
      <c r="W35" s="33"/>
      <c r="X35" s="33">
        <v>276262.713127303</v>
      </c>
      <c r="Y35" s="32"/>
      <c r="Z35" s="32">
        <f t="shared" si="9"/>
        <v>-777867.524149701</v>
      </c>
      <c r="AA35" s="32"/>
      <c r="AB35" s="32">
        <f t="shared" si="10"/>
        <v>-42950861.006806195</v>
      </c>
      <c r="AC35" s="12"/>
      <c r="AD35" s="32"/>
      <c r="AE35" s="32"/>
      <c r="AF35" s="32">
        <f>BA35/100*AF25</f>
        <v>5913986559.4438744</v>
      </c>
      <c r="AG35" s="34">
        <f t="shared" si="17"/>
        <v>-2.7200444012583937E-3</v>
      </c>
      <c r="AH35" s="34">
        <f t="shared" si="12"/>
        <v>-7.2625902299725733E-3</v>
      </c>
      <c r="AU35" s="31">
        <v>11455713</v>
      </c>
      <c r="AW35" s="31">
        <f t="shared" si="13"/>
        <v>-8.6284144074024523E-4</v>
      </c>
      <c r="AX35" s="38">
        <v>6751.9107913185699</v>
      </c>
      <c r="AY35" s="34">
        <f t="shared" si="14"/>
        <v>-1.8588068160693553E-3</v>
      </c>
      <c r="AZ35" s="31">
        <f t="shared" si="18"/>
        <v>100.44296762927901</v>
      </c>
      <c r="BA35" s="31">
        <f t="shared" si="19"/>
        <v>102.90519049798017</v>
      </c>
      <c r="BC35" s="34">
        <f t="shared" si="6"/>
        <v>1.3137552314659165E-2</v>
      </c>
    </row>
    <row r="36" spans="1:55">
      <c r="A36" s="31">
        <f t="shared" si="15"/>
        <v>2020</v>
      </c>
      <c r="B36" s="31">
        <f t="shared" si="16"/>
        <v>3</v>
      </c>
      <c r="C36" s="32"/>
      <c r="D36" s="32">
        <v>112515309.221066</v>
      </c>
      <c r="E36" s="32"/>
      <c r="F36" s="33">
        <v>20450989.319961399</v>
      </c>
      <c r="G36" s="32">
        <v>438568.64094030199</v>
      </c>
      <c r="H36" s="33">
        <v>2412875.2637847401</v>
      </c>
      <c r="I36" s="33">
        <v>13563.978585782401</v>
      </c>
      <c r="J36" s="32">
        <v>74625.008158290206</v>
      </c>
      <c r="K36" s="32"/>
      <c r="L36" s="33">
        <v>2807489.2031961698</v>
      </c>
      <c r="M36" s="33"/>
      <c r="N36" s="33">
        <v>870488.82278031099</v>
      </c>
      <c r="O36" s="32"/>
      <c r="P36" s="32">
        <v>19357247.488839298</v>
      </c>
      <c r="Q36" s="33"/>
      <c r="R36" s="33">
        <v>20384548.7179274</v>
      </c>
      <c r="S36" s="33"/>
      <c r="T36" s="32">
        <v>77942088.786486596</v>
      </c>
      <c r="U36" s="32"/>
      <c r="V36" s="32">
        <v>110409.580127835</v>
      </c>
      <c r="W36" s="33"/>
      <c r="X36" s="33">
        <v>277317.03331589501</v>
      </c>
      <c r="Y36" s="32"/>
      <c r="Z36" s="32">
        <f t="shared" si="9"/>
        <v>-3634009.0478826463</v>
      </c>
      <c r="AA36" s="32"/>
      <c r="AB36" s="32">
        <f t="shared" si="10"/>
        <v>-53930467.923418701</v>
      </c>
      <c r="AC36" s="12"/>
      <c r="AD36" s="32"/>
      <c r="AE36" s="32"/>
      <c r="AF36" s="32">
        <f>BA36/100*AF25</f>
        <v>5940350113.8511019</v>
      </c>
      <c r="AG36" s="34">
        <f t="shared" si="17"/>
        <v>4.4578313024956602E-3</v>
      </c>
      <c r="AH36" s="34">
        <f t="shared" si="12"/>
        <v>-9.0786682417369879E-3</v>
      </c>
      <c r="AI36" s="31"/>
      <c r="AJ36" s="34"/>
      <c r="AK36" s="34"/>
      <c r="AL36" s="34"/>
      <c r="AM36" s="34"/>
      <c r="AN36" s="34"/>
      <c r="AO36" s="34"/>
      <c r="AP36" s="34"/>
      <c r="AQ36" s="34"/>
      <c r="AR36" s="34"/>
      <c r="AS36" s="32"/>
      <c r="AU36" s="31">
        <v>11497861</v>
      </c>
      <c r="AW36" s="31">
        <f t="shared" si="13"/>
        <v>3.6792122847351359E-3</v>
      </c>
      <c r="AX36" s="38">
        <v>6757.1486861399399</v>
      </c>
      <c r="AY36" s="34">
        <f t="shared" si="14"/>
        <v>7.7576481432555943E-4</v>
      </c>
      <c r="AZ36" s="31">
        <f t="shared" si="18"/>
        <v>100.52088774941225</v>
      </c>
      <c r="BA36" s="31">
        <f t="shared" si="19"/>
        <v>103.36392447737134</v>
      </c>
      <c r="BC36" s="34">
        <f t="shared" si="6"/>
        <v>1.498726383203336E-2</v>
      </c>
    </row>
    <row r="37" spans="1:55">
      <c r="A37" s="31">
        <f t="shared" si="15"/>
        <v>2020</v>
      </c>
      <c r="B37" s="31">
        <f t="shared" si="16"/>
        <v>4</v>
      </c>
      <c r="C37" s="32"/>
      <c r="D37" s="32">
        <v>112838141.343247</v>
      </c>
      <c r="E37" s="32"/>
      <c r="F37" s="33">
        <v>20509667.879604299</v>
      </c>
      <c r="G37" s="32">
        <v>455692.25695551699</v>
      </c>
      <c r="H37" s="33">
        <v>2507084.34681693</v>
      </c>
      <c r="I37" s="33">
        <v>14093.5749573871</v>
      </c>
      <c r="J37" s="32">
        <v>77538.691138667898</v>
      </c>
      <c r="K37" s="32"/>
      <c r="L37" s="33">
        <v>2861993.6605267101</v>
      </c>
      <c r="M37" s="33"/>
      <c r="N37" s="33">
        <v>875384.616057273</v>
      </c>
      <c r="O37" s="32"/>
      <c r="P37" s="32">
        <v>19667006.5871481</v>
      </c>
      <c r="Q37" s="33"/>
      <c r="R37" s="33">
        <v>23702274.580705699</v>
      </c>
      <c r="S37" s="33"/>
      <c r="T37" s="32">
        <v>90627701.175760105</v>
      </c>
      <c r="U37" s="32"/>
      <c r="V37" s="32">
        <v>109703.740870669</v>
      </c>
      <c r="W37" s="33"/>
      <c r="X37" s="33">
        <v>275544.16860099602</v>
      </c>
      <c r="Y37" s="32"/>
      <c r="Z37" s="32">
        <f t="shared" si="9"/>
        <v>-435067.83461191505</v>
      </c>
      <c r="AA37" s="32"/>
      <c r="AB37" s="32">
        <f t="shared" si="10"/>
        <v>-41877446.754634991</v>
      </c>
      <c r="AC37" s="12"/>
      <c r="AD37" s="32"/>
      <c r="AE37" s="32"/>
      <c r="AF37" s="32">
        <f>BA37/100*AF25</f>
        <v>6027583467.0246677</v>
      </c>
      <c r="AG37" s="34">
        <f t="shared" si="17"/>
        <v>1.4684884140105487E-2</v>
      </c>
      <c r="AH37" s="34">
        <f t="shared" si="12"/>
        <v>-6.9476344846546795E-3</v>
      </c>
      <c r="AI37" s="31"/>
      <c r="AU37" s="31">
        <v>11636381</v>
      </c>
      <c r="AW37" s="31">
        <f t="shared" si="13"/>
        <v>1.2047458218532994E-2</v>
      </c>
      <c r="AX37" s="38">
        <v>6774.7580175561898</v>
      </c>
      <c r="AY37" s="34">
        <f t="shared" si="14"/>
        <v>2.6060298854115268E-3</v>
      </c>
      <c r="AZ37" s="31">
        <f t="shared" si="18"/>
        <v>100.78284818699532</v>
      </c>
      <c r="BA37" s="31">
        <f t="shared" si="19"/>
        <v>104.88181173258815</v>
      </c>
      <c r="BC37" s="34">
        <f t="shared" si="6"/>
        <v>1.3108414141608186E-2</v>
      </c>
    </row>
    <row r="38" spans="1:55" s="23" customFormat="1">
      <c r="A38" s="23">
        <f t="shared" si="15"/>
        <v>2021</v>
      </c>
      <c r="B38" s="23">
        <f t="shared" si="16"/>
        <v>1</v>
      </c>
      <c r="C38" s="24"/>
      <c r="D38" s="24">
        <v>112996754.271184</v>
      </c>
      <c r="E38" s="24"/>
      <c r="F38" s="25">
        <v>20538497.656793699</v>
      </c>
      <c r="G38" s="24">
        <v>495133.59814529499</v>
      </c>
      <c r="H38" s="25">
        <v>2724078.9689660901</v>
      </c>
      <c r="I38" s="25">
        <v>15313.410251916401</v>
      </c>
      <c r="J38" s="24">
        <v>84249.865019570294</v>
      </c>
      <c r="K38" s="24"/>
      <c r="L38" s="25">
        <v>3383072.6914827698</v>
      </c>
      <c r="M38" s="25"/>
      <c r="N38" s="25">
        <v>878542.05498264404</v>
      </c>
      <c r="O38" s="24"/>
      <c r="P38" s="24">
        <v>22388259.453256901</v>
      </c>
      <c r="Q38" s="25"/>
      <c r="R38" s="25">
        <v>20627832.423788399</v>
      </c>
      <c r="S38" s="25"/>
      <c r="T38" s="24">
        <v>78872305.1216584</v>
      </c>
      <c r="U38" s="24"/>
      <c r="V38" s="24">
        <v>107162.660036635</v>
      </c>
      <c r="W38" s="25"/>
      <c r="X38" s="25">
        <v>269161.70615983801</v>
      </c>
      <c r="Y38" s="24"/>
      <c r="Z38" s="24">
        <f t="shared" si="9"/>
        <v>-4065117.3194340784</v>
      </c>
      <c r="AA38" s="24"/>
      <c r="AB38" s="24">
        <f t="shared" si="10"/>
        <v>-56512708.602782503</v>
      </c>
      <c r="AC38" s="12"/>
      <c r="AD38" s="24"/>
      <c r="AE38" s="24"/>
      <c r="AF38" s="24">
        <f>BA38/100*AF25</f>
        <v>6020839647.7737389</v>
      </c>
      <c r="AG38" s="26">
        <f t="shared" si="17"/>
        <v>-1.1188263568347994E-3</v>
      </c>
      <c r="AH38" s="26">
        <f t="shared" si="12"/>
        <v>-9.3861839724760972E-3</v>
      </c>
      <c r="AS38" s="26">
        <f>AVERAGE(AG38:AG41)</f>
        <v>1.9618961996542986E-3</v>
      </c>
      <c r="AU38" s="23">
        <v>11646065</v>
      </c>
      <c r="AW38" s="23">
        <f t="shared" si="13"/>
        <v>8.3221750817543706E-4</v>
      </c>
      <c r="AX38" s="30">
        <v>6761.55115846847</v>
      </c>
      <c r="AY38" s="26">
        <f t="shared" si="14"/>
        <v>-1.9494215222883734E-3</v>
      </c>
      <c r="AZ38" s="23">
        <f t="shared" si="18"/>
        <v>100.58637993366207</v>
      </c>
      <c r="BA38" s="23">
        <f t="shared" si="19"/>
        <v>104.76446719726916</v>
      </c>
      <c r="BC38" s="26">
        <f t="shared" si="6"/>
        <v>1.5040689266518827E-2</v>
      </c>
    </row>
    <row r="39" spans="1:55" s="31" customFormat="1">
      <c r="A39" s="31">
        <f t="shared" si="15"/>
        <v>2021</v>
      </c>
      <c r="B39" s="31">
        <f t="shared" si="16"/>
        <v>2</v>
      </c>
      <c r="C39" s="32"/>
      <c r="D39" s="32">
        <v>113443667.920435</v>
      </c>
      <c r="E39" s="32"/>
      <c r="F39" s="33">
        <v>20619729.502762601</v>
      </c>
      <c r="G39" s="32">
        <v>522993.414607735</v>
      </c>
      <c r="H39" s="33">
        <v>2877355.4591676602</v>
      </c>
      <c r="I39" s="33">
        <v>16175.054060033101</v>
      </c>
      <c r="J39" s="32">
        <v>88990.375025804402</v>
      </c>
      <c r="K39" s="32"/>
      <c r="L39" s="33">
        <v>2846638.4198449599</v>
      </c>
      <c r="M39" s="33"/>
      <c r="N39" s="33">
        <v>883040.12012253294</v>
      </c>
      <c r="O39" s="32"/>
      <c r="P39" s="32">
        <v>19629446.494883001</v>
      </c>
      <c r="Q39" s="33"/>
      <c r="R39" s="33">
        <v>23768338.181153599</v>
      </c>
      <c r="S39" s="33"/>
      <c r="T39" s="32">
        <v>90880301.077917099</v>
      </c>
      <c r="U39" s="32"/>
      <c r="V39" s="32">
        <v>104757.097838334</v>
      </c>
      <c r="W39" s="33"/>
      <c r="X39" s="33">
        <v>263119.62746053201</v>
      </c>
      <c r="Y39" s="32"/>
      <c r="Z39" s="32">
        <f t="shared" si="9"/>
        <v>-476312.76373815909</v>
      </c>
      <c r="AA39" s="32"/>
      <c r="AB39" s="32">
        <f t="shared" si="10"/>
        <v>-42192813.337400898</v>
      </c>
      <c r="AC39" s="12"/>
      <c r="AD39" s="32"/>
      <c r="AE39" s="32"/>
      <c r="AF39" s="32">
        <f>BA39/100*AF25</f>
        <v>6045730208.3043585</v>
      </c>
      <c r="AG39" s="34">
        <f t="shared" si="17"/>
        <v>4.1340680015989357E-3</v>
      </c>
      <c r="AH39" s="34">
        <f t="shared" si="12"/>
        <v>-6.978944128112969E-3</v>
      </c>
      <c r="AU39" s="31">
        <v>11654619</v>
      </c>
      <c r="AW39" s="31">
        <f t="shared" si="13"/>
        <v>7.3449701680352978E-4</v>
      </c>
      <c r="AX39" s="38">
        <v>6784.5206605682397</v>
      </c>
      <c r="AY39" s="34">
        <f t="shared" si="14"/>
        <v>3.397075842723106E-3</v>
      </c>
      <c r="AZ39" s="31">
        <f t="shared" si="18"/>
        <v>100.92807949504169</v>
      </c>
      <c r="BA39" s="31">
        <f t="shared" si="19"/>
        <v>105.19757062881395</v>
      </c>
      <c r="BC39" s="34">
        <f t="shared" ref="BC39:BC70" si="20">T46/AF46</f>
        <v>1.3093760242846871E-2</v>
      </c>
    </row>
    <row r="40" spans="1:55">
      <c r="A40" s="31">
        <f t="shared" si="15"/>
        <v>2021</v>
      </c>
      <c r="B40" s="31">
        <f t="shared" si="16"/>
        <v>3</v>
      </c>
      <c r="C40" s="32"/>
      <c r="D40" s="32">
        <v>113686536.798978</v>
      </c>
      <c r="E40" s="32"/>
      <c r="F40" s="33">
        <v>20663873.796331301</v>
      </c>
      <c r="G40" s="32">
        <v>562829.33604207495</v>
      </c>
      <c r="H40" s="33">
        <v>3096520.9454024099</v>
      </c>
      <c r="I40" s="33">
        <v>17407.092867280699</v>
      </c>
      <c r="J40" s="32">
        <v>95768.689033064293</v>
      </c>
      <c r="K40" s="32"/>
      <c r="L40" s="33">
        <v>2747400.6223802902</v>
      </c>
      <c r="M40" s="33"/>
      <c r="N40" s="33">
        <v>888337.64817064605</v>
      </c>
      <c r="O40" s="32"/>
      <c r="P40" s="32">
        <v>19143646.528379399</v>
      </c>
      <c r="Q40" s="33"/>
      <c r="R40" s="33">
        <v>20771346.6003328</v>
      </c>
      <c r="S40" s="33"/>
      <c r="T40" s="32">
        <v>79421044.014293596</v>
      </c>
      <c r="U40" s="32"/>
      <c r="V40" s="32">
        <v>107879.83115262999</v>
      </c>
      <c r="W40" s="33"/>
      <c r="X40" s="33">
        <v>270963.03323704598</v>
      </c>
      <c r="Y40" s="32"/>
      <c r="Z40" s="32">
        <f t="shared" si="9"/>
        <v>-3420385.6353968084</v>
      </c>
      <c r="AA40" s="32"/>
      <c r="AB40" s="32">
        <f t="shared" si="10"/>
        <v>-53409139.3130638</v>
      </c>
      <c r="AC40" s="12"/>
      <c r="AD40" s="32"/>
      <c r="AE40" s="32"/>
      <c r="AF40" s="32">
        <f>BA40/100*AF25</f>
        <v>6056645028.632123</v>
      </c>
      <c r="AG40" s="34">
        <f t="shared" si="17"/>
        <v>1.8053766793582711E-3</v>
      </c>
      <c r="AH40" s="34">
        <f t="shared" si="12"/>
        <v>-8.8182713466907793E-3</v>
      </c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U40" s="31">
        <v>11651858</v>
      </c>
      <c r="AW40" s="31">
        <f t="shared" si="13"/>
        <v>-2.3690178117362739E-4</v>
      </c>
      <c r="AX40" s="38">
        <v>6798.3798242389103</v>
      </c>
      <c r="AY40" s="34">
        <f t="shared" si="14"/>
        <v>2.0427623945815784E-3</v>
      </c>
      <c r="AZ40" s="31">
        <f t="shared" si="18"/>
        <v>101.13425158039149</v>
      </c>
      <c r="BA40" s="31">
        <f t="shared" si="19"/>
        <v>105.38749186955235</v>
      </c>
      <c r="BC40" s="34">
        <f t="shared" si="20"/>
        <v>1.5107009682395546E-2</v>
      </c>
    </row>
    <row r="41" spans="1:55">
      <c r="A41" s="31">
        <f t="shared" si="15"/>
        <v>2021</v>
      </c>
      <c r="B41" s="31">
        <f t="shared" si="16"/>
        <v>4</v>
      </c>
      <c r="C41" s="32"/>
      <c r="D41" s="32">
        <v>114368041.157105</v>
      </c>
      <c r="E41" s="32"/>
      <c r="F41" s="33">
        <v>20787745.2805412</v>
      </c>
      <c r="G41" s="32">
        <v>597039.59784512303</v>
      </c>
      <c r="H41" s="33">
        <v>3284735.71218372</v>
      </c>
      <c r="I41" s="33">
        <v>18465.142201395502</v>
      </c>
      <c r="J41" s="32">
        <v>101589.764294341</v>
      </c>
      <c r="K41" s="32"/>
      <c r="L41" s="33">
        <v>2794867.3791390299</v>
      </c>
      <c r="M41" s="33"/>
      <c r="N41" s="33">
        <v>897061.69521592895</v>
      </c>
      <c r="O41" s="32"/>
      <c r="P41" s="32">
        <v>19437948.887681101</v>
      </c>
      <c r="Q41" s="33"/>
      <c r="R41" s="33">
        <v>23809713.624970999</v>
      </c>
      <c r="S41" s="33"/>
      <c r="T41" s="32">
        <v>91038503.673433006</v>
      </c>
      <c r="U41" s="32"/>
      <c r="V41" s="32">
        <v>109683.486865813</v>
      </c>
      <c r="W41" s="33"/>
      <c r="X41" s="33">
        <v>275493.29638019</v>
      </c>
      <c r="Y41" s="32"/>
      <c r="Z41" s="32">
        <f t="shared" si="9"/>
        <v>-560277.24305934459</v>
      </c>
      <c r="AA41" s="32"/>
      <c r="AB41" s="32">
        <f t="shared" si="10"/>
        <v>-42767486.37135309</v>
      </c>
      <c r="AC41" s="12"/>
      <c r="AD41" s="32"/>
      <c r="AE41" s="32"/>
      <c r="AF41" s="32">
        <f>BA41/100*AF25</f>
        <v>6074978290.081708</v>
      </c>
      <c r="AG41" s="34">
        <f t="shared" si="17"/>
        <v>3.0269664744947879E-3</v>
      </c>
      <c r="AH41" s="34">
        <f t="shared" si="12"/>
        <v>-7.0399406103520204E-3</v>
      </c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U41" s="31">
        <v>11671844</v>
      </c>
      <c r="AW41" s="31">
        <f t="shared" si="13"/>
        <v>1.7152629220163857E-3</v>
      </c>
      <c r="AX41" s="38">
        <v>6807.28201361011</v>
      </c>
      <c r="AY41" s="34">
        <f t="shared" si="14"/>
        <v>1.3094574886004292E-3</v>
      </c>
      <c r="AZ41" s="31">
        <f t="shared" si="18"/>
        <v>101.26668258347743</v>
      </c>
      <c r="BA41" s="31">
        <f t="shared" si="19"/>
        <v>105.70649627427258</v>
      </c>
      <c r="BC41" s="34">
        <f t="shared" si="20"/>
        <v>1.317159557123657E-2</v>
      </c>
    </row>
    <row r="42" spans="1:55" s="23" customFormat="1">
      <c r="A42" s="23">
        <f t="shared" si="15"/>
        <v>2022</v>
      </c>
      <c r="B42" s="23">
        <f t="shared" si="16"/>
        <v>1</v>
      </c>
      <c r="C42" s="24"/>
      <c r="D42" s="24">
        <v>114868382.97487</v>
      </c>
      <c r="E42" s="24"/>
      <c r="F42" s="25">
        <v>20878688.3285788</v>
      </c>
      <c r="G42" s="24">
        <v>633156.38758125401</v>
      </c>
      <c r="H42" s="25">
        <v>3483439.6331361602</v>
      </c>
      <c r="I42" s="25">
        <v>19582.156316946101</v>
      </c>
      <c r="J42" s="24">
        <v>107735.246385655</v>
      </c>
      <c r="K42" s="24"/>
      <c r="L42" s="25">
        <v>3331203.4920324599</v>
      </c>
      <c r="M42" s="25"/>
      <c r="N42" s="25">
        <v>902542.81089204503</v>
      </c>
      <c r="O42" s="24"/>
      <c r="P42" s="24">
        <v>22251155.008379102</v>
      </c>
      <c r="Q42" s="25"/>
      <c r="R42" s="25">
        <v>20982895.0555024</v>
      </c>
      <c r="S42" s="25"/>
      <c r="T42" s="24">
        <v>80229917.867898896</v>
      </c>
      <c r="U42" s="24"/>
      <c r="V42" s="24">
        <v>108292.036299449</v>
      </c>
      <c r="W42" s="25"/>
      <c r="X42" s="25">
        <v>271998.37372381397</v>
      </c>
      <c r="Y42" s="24"/>
      <c r="Z42" s="24">
        <f t="shared" si="9"/>
        <v>-4021247.5397014581</v>
      </c>
      <c r="AA42" s="24"/>
      <c r="AB42" s="24">
        <f t="shared" si="10"/>
        <v>-56889620.115350202</v>
      </c>
      <c r="AC42" s="12"/>
      <c r="AD42" s="24"/>
      <c r="AE42" s="24"/>
      <c r="AF42" s="24">
        <f>BA42/100*AF25</f>
        <v>6106915195.9438152</v>
      </c>
      <c r="AG42" s="26">
        <f t="shared" si="17"/>
        <v>5.2571226327259397E-3</v>
      </c>
      <c r="AH42" s="26">
        <f t="shared" si="12"/>
        <v>-9.3156066999482857E-3</v>
      </c>
      <c r="AS42" s="26">
        <f>AVERAGE(AG42:AG45)</f>
        <v>5.4876329398968211E-3</v>
      </c>
      <c r="AU42" s="23">
        <v>11704665</v>
      </c>
      <c r="AW42" s="23">
        <f t="shared" si="13"/>
        <v>2.8119806947385522E-3</v>
      </c>
      <c r="AX42" s="30">
        <v>6823.8801108163798</v>
      </c>
      <c r="AY42" s="26">
        <f t="shared" si="14"/>
        <v>2.438285526159263E-3</v>
      </c>
      <c r="AZ42" s="23">
        <f t="shared" si="18"/>
        <v>101.5135996699029</v>
      </c>
      <c r="BA42" s="23">
        <f t="shared" si="19"/>
        <v>106.2622082882622</v>
      </c>
      <c r="BC42" s="26">
        <f t="shared" si="20"/>
        <v>1.5029159973984853E-2</v>
      </c>
    </row>
    <row r="43" spans="1:55" s="31" customFormat="1">
      <c r="A43" s="31">
        <f t="shared" si="15"/>
        <v>2022</v>
      </c>
      <c r="B43" s="31">
        <f t="shared" si="16"/>
        <v>2</v>
      </c>
      <c r="C43" s="32"/>
      <c r="D43" s="32">
        <v>115231785.803049</v>
      </c>
      <c r="E43" s="32"/>
      <c r="F43" s="33">
        <v>20944741.094281401</v>
      </c>
      <c r="G43" s="32">
        <v>660731.46845320903</v>
      </c>
      <c r="H43" s="33">
        <v>3635149.5921294698</v>
      </c>
      <c r="I43" s="33">
        <v>20434.993869686699</v>
      </c>
      <c r="J43" s="32">
        <v>112427.306973076</v>
      </c>
      <c r="K43" s="32"/>
      <c r="L43" s="33">
        <v>2797662.5836502202</v>
      </c>
      <c r="M43" s="33"/>
      <c r="N43" s="33">
        <v>907835.13552356197</v>
      </c>
      <c r="O43" s="32"/>
      <c r="P43" s="32">
        <v>19511725.507071301</v>
      </c>
      <c r="Q43" s="33"/>
      <c r="R43" s="33">
        <v>24099927.894409601</v>
      </c>
      <c r="S43" s="33"/>
      <c r="T43" s="32">
        <v>92148163.085995495</v>
      </c>
      <c r="U43" s="32"/>
      <c r="V43" s="32">
        <v>116299.104665267</v>
      </c>
      <c r="W43" s="33"/>
      <c r="X43" s="33">
        <v>292109.82095688197</v>
      </c>
      <c r="Y43" s="32"/>
      <c r="Z43" s="32">
        <f t="shared" si="9"/>
        <v>-434011.8143803142</v>
      </c>
      <c r="AA43" s="32"/>
      <c r="AB43" s="32">
        <f t="shared" si="10"/>
        <v>-42595348.224124804</v>
      </c>
      <c r="AC43" s="12"/>
      <c r="AD43" s="32"/>
      <c r="AE43" s="32"/>
      <c r="AF43" s="32">
        <f>BA43/100*AF25</f>
        <v>6148431369.376482</v>
      </c>
      <c r="AG43" s="34">
        <f t="shared" si="17"/>
        <v>6.7982233419978761E-3</v>
      </c>
      <c r="AH43" s="34">
        <f t="shared" si="12"/>
        <v>-6.9278399099125731E-3</v>
      </c>
      <c r="AU43" s="31">
        <v>11729914</v>
      </c>
      <c r="AW43" s="31">
        <f t="shared" si="13"/>
        <v>2.1571740840083849E-3</v>
      </c>
      <c r="AX43" s="38">
        <v>6855.4819039720896</v>
      </c>
      <c r="AY43" s="34">
        <f t="shared" si="14"/>
        <v>4.6310592569788209E-3</v>
      </c>
      <c r="AZ43" s="31">
        <f t="shared" si="18"/>
        <v>101.98371516536346</v>
      </c>
      <c r="BA43" s="31">
        <f t="shared" si="19"/>
        <v>106.98460251301971</v>
      </c>
      <c r="BC43" s="34">
        <f t="shared" si="20"/>
        <v>1.3171181342697066E-2</v>
      </c>
    </row>
    <row r="44" spans="1:55">
      <c r="A44" s="31">
        <f t="shared" si="15"/>
        <v>2022</v>
      </c>
      <c r="B44" s="31">
        <f t="shared" si="16"/>
        <v>3</v>
      </c>
      <c r="C44" s="32"/>
      <c r="D44" s="32">
        <v>115902818.407187</v>
      </c>
      <c r="E44" s="32"/>
      <c r="F44" s="33">
        <v>21066709.2132474</v>
      </c>
      <c r="G44" s="32">
        <v>685973.16596282995</v>
      </c>
      <c r="H44" s="33">
        <v>3774021.9643226098</v>
      </c>
      <c r="I44" s="33">
        <v>21215.6649266856</v>
      </c>
      <c r="J44" s="32">
        <v>116722.328793484</v>
      </c>
      <c r="K44" s="32"/>
      <c r="L44" s="33">
        <v>2732071.1981413602</v>
      </c>
      <c r="M44" s="33"/>
      <c r="N44" s="33">
        <v>914834.23143885296</v>
      </c>
      <c r="O44" s="32"/>
      <c r="P44" s="32">
        <v>19209878.456516299</v>
      </c>
      <c r="Q44" s="33"/>
      <c r="R44" s="33">
        <v>21081626.311375499</v>
      </c>
      <c r="S44" s="33"/>
      <c r="T44" s="32">
        <v>80607425.381935596</v>
      </c>
      <c r="U44" s="32"/>
      <c r="V44" s="32">
        <v>112887.01918772901</v>
      </c>
      <c r="W44" s="33"/>
      <c r="X44" s="33">
        <v>283539.64596884698</v>
      </c>
      <c r="Y44" s="32"/>
      <c r="Z44" s="32">
        <f t="shared" si="9"/>
        <v>-3519101.3122643828</v>
      </c>
      <c r="AA44" s="32"/>
      <c r="AB44" s="32">
        <f t="shared" si="10"/>
        <v>-54505271.481767699</v>
      </c>
      <c r="AC44" s="12"/>
      <c r="AD44" s="32"/>
      <c r="AE44" s="32"/>
      <c r="AF44" s="32">
        <f>BA44/100*AF25</f>
        <v>6149288885.0738125</v>
      </c>
      <c r="AG44" s="34">
        <f t="shared" si="17"/>
        <v>1.3946901995222829E-4</v>
      </c>
      <c r="AH44" s="34">
        <f t="shared" si="12"/>
        <v>-8.8636706618335191E-3</v>
      </c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2"/>
      <c r="AU44" s="31">
        <v>11733140</v>
      </c>
      <c r="AW44" s="31">
        <f t="shared" si="13"/>
        <v>2.7502332924180006E-4</v>
      </c>
      <c r="AX44" s="38">
        <v>6854.5528693639399</v>
      </c>
      <c r="AY44" s="34">
        <f t="shared" si="14"/>
        <v>-1.3551703894243986E-4</v>
      </c>
      <c r="AZ44" s="31">
        <f t="shared" si="18"/>
        <v>101.96989463426391</v>
      </c>
      <c r="BA44" s="31">
        <f t="shared" si="19"/>
        <v>106.99952355068218</v>
      </c>
      <c r="BC44" s="34">
        <f t="shared" si="20"/>
        <v>1.502585255880933E-2</v>
      </c>
    </row>
    <row r="45" spans="1:55">
      <c r="A45" s="31">
        <f t="shared" si="15"/>
        <v>2022</v>
      </c>
      <c r="B45" s="31">
        <f t="shared" si="16"/>
        <v>4</v>
      </c>
      <c r="C45" s="32"/>
      <c r="D45" s="32">
        <v>116182116.79742</v>
      </c>
      <c r="E45" s="32"/>
      <c r="F45" s="33">
        <v>21117475.001789998</v>
      </c>
      <c r="G45" s="32">
        <v>725459.00373845</v>
      </c>
      <c r="H45" s="33">
        <v>3991261.39355845</v>
      </c>
      <c r="I45" s="33">
        <v>22436.876404282099</v>
      </c>
      <c r="J45" s="32">
        <v>123441.074027582</v>
      </c>
      <c r="K45" s="32"/>
      <c r="L45" s="33">
        <v>2835253.6139662201</v>
      </c>
      <c r="M45" s="33"/>
      <c r="N45" s="33">
        <v>918646.41761650098</v>
      </c>
      <c r="O45" s="32"/>
      <c r="P45" s="32">
        <v>19766266.026312701</v>
      </c>
      <c r="Q45" s="33"/>
      <c r="R45" s="33">
        <v>24425193.708863501</v>
      </c>
      <c r="S45" s="33"/>
      <c r="T45" s="32">
        <v>93391845.118901104</v>
      </c>
      <c r="U45" s="32"/>
      <c r="V45" s="32">
        <v>114019.250213915</v>
      </c>
      <c r="W45" s="33"/>
      <c r="X45" s="33">
        <v>286383.48387536401</v>
      </c>
      <c r="Y45" s="32"/>
      <c r="Z45" s="32">
        <f t="shared" si="9"/>
        <v>-332162.07429530472</v>
      </c>
      <c r="AA45" s="32"/>
      <c r="AB45" s="32">
        <f t="shared" si="10"/>
        <v>-42556537.7048316</v>
      </c>
      <c r="AC45" s="12"/>
      <c r="AD45" s="32"/>
      <c r="AE45" s="32"/>
      <c r="AF45" s="32">
        <f>BA45/100*AF25</f>
        <v>6209279605.7422094</v>
      </c>
      <c r="AG45" s="34">
        <f t="shared" si="17"/>
        <v>9.7557167649112413E-3</v>
      </c>
      <c r="AH45" s="34">
        <f t="shared" si="12"/>
        <v>-6.8536996893288913E-3</v>
      </c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U45" s="31">
        <v>11772117</v>
      </c>
      <c r="AW45" s="31">
        <f t="shared" si="13"/>
        <v>3.3219581459012675E-3</v>
      </c>
      <c r="AX45" s="38">
        <v>6898.5073928792299</v>
      </c>
      <c r="AY45" s="34">
        <f t="shared" si="14"/>
        <v>6.4124567062196613E-3</v>
      </c>
      <c r="AZ45" s="31">
        <f t="shared" si="18"/>
        <v>102.6237721689439</v>
      </c>
      <c r="BA45" s="31">
        <f t="shared" si="19"/>
        <v>108.04338059642309</v>
      </c>
      <c r="BC45" s="34">
        <f t="shared" si="20"/>
        <v>1.3097691157841037E-2</v>
      </c>
    </row>
    <row r="46" spans="1:55" s="23" customFormat="1">
      <c r="A46" s="23">
        <f t="shared" si="15"/>
        <v>2023</v>
      </c>
      <c r="B46" s="23">
        <f t="shared" si="16"/>
        <v>1</v>
      </c>
      <c r="C46" s="24"/>
      <c r="D46" s="24">
        <v>116749466.15629201</v>
      </c>
      <c r="E46" s="24"/>
      <c r="F46" s="25">
        <v>21220597.463606998</v>
      </c>
      <c r="G46" s="24">
        <v>747611.81466395804</v>
      </c>
      <c r="H46" s="25">
        <v>4113139.6231346899</v>
      </c>
      <c r="I46" s="25">
        <v>23122.014886513902</v>
      </c>
      <c r="J46" s="24">
        <v>127210.50380828801</v>
      </c>
      <c r="K46" s="24"/>
      <c r="L46" s="25">
        <v>3335633.98211757</v>
      </c>
      <c r="M46" s="25"/>
      <c r="N46" s="25">
        <v>925184.554787111</v>
      </c>
      <c r="O46" s="24"/>
      <c r="P46" s="24">
        <v>22398713.037008598</v>
      </c>
      <c r="Q46" s="25"/>
      <c r="R46" s="25">
        <v>21335457.472907301</v>
      </c>
      <c r="S46" s="25"/>
      <c r="T46" s="24">
        <v>81577970.828030601</v>
      </c>
      <c r="U46" s="24"/>
      <c r="V46" s="24">
        <v>112158.96632889401</v>
      </c>
      <c r="W46" s="25"/>
      <c r="X46" s="25">
        <v>281710.98709091602</v>
      </c>
      <c r="Y46" s="24"/>
      <c r="Z46" s="24">
        <f t="shared" ref="Z46:Z77" si="21">R46+V46-N46-L46-F46</f>
        <v>-4033799.5612754859</v>
      </c>
      <c r="AA46" s="24"/>
      <c r="AB46" s="24">
        <f t="shared" ref="AB46:AB77" si="22">T46-P46-D46</f>
        <v>-57570208.365270004</v>
      </c>
      <c r="AC46" s="12"/>
      <c r="AD46" s="24"/>
      <c r="AE46" s="24"/>
      <c r="AF46" s="24">
        <f>BA46/100*AF25</f>
        <v>6230293614.2882786</v>
      </c>
      <c r="AG46" s="26">
        <f t="shared" si="17"/>
        <v>3.3842909130128137E-3</v>
      </c>
      <c r="AH46" s="26">
        <f t="shared" ref="AH46:AH77" si="23">AB46/AF46</f>
        <v>-9.2403684207179333E-3</v>
      </c>
      <c r="AS46" s="26">
        <f>AVERAGE(AG46:AG49)</f>
        <v>3.7341958489505445E-3</v>
      </c>
      <c r="AU46" s="23">
        <v>11855159</v>
      </c>
      <c r="AW46" s="23">
        <f t="shared" si="13"/>
        <v>7.0541262884152439E-3</v>
      </c>
      <c r="AX46" s="30">
        <v>6873.3683404618896</v>
      </c>
      <c r="AY46" s="26">
        <f t="shared" si="14"/>
        <v>-3.644129227619483E-3</v>
      </c>
      <c r="AZ46" s="23">
        <f t="shared" si="18"/>
        <v>102.24979788133449</v>
      </c>
      <c r="BA46" s="23">
        <f t="shared" si="19"/>
        <v>108.40903082758675</v>
      </c>
      <c r="BC46" s="26">
        <f t="shared" si="20"/>
        <v>1.4894730421667808E-2</v>
      </c>
    </row>
    <row r="47" spans="1:55" s="31" customFormat="1">
      <c r="A47" s="31">
        <f t="shared" si="15"/>
        <v>2023</v>
      </c>
      <c r="B47" s="31">
        <f t="shared" si="16"/>
        <v>2</v>
      </c>
      <c r="C47" s="32"/>
      <c r="D47" s="32">
        <v>116842977.416226</v>
      </c>
      <c r="E47" s="32"/>
      <c r="F47" s="33">
        <v>21237594.242013901</v>
      </c>
      <c r="G47" s="32">
        <v>771880.96662625403</v>
      </c>
      <c r="H47" s="33">
        <v>4246661.3366737701</v>
      </c>
      <c r="I47" s="33">
        <v>23872.607215244901</v>
      </c>
      <c r="J47" s="32">
        <v>131340.04134042599</v>
      </c>
      <c r="K47" s="32"/>
      <c r="L47" s="33">
        <v>2758679.9052266702</v>
      </c>
      <c r="M47" s="33"/>
      <c r="N47" s="33">
        <v>927403.70297499001</v>
      </c>
      <c r="O47" s="32"/>
      <c r="P47" s="32">
        <v>19417104.6878726</v>
      </c>
      <c r="Q47" s="33"/>
      <c r="R47" s="33">
        <v>24574152.829002202</v>
      </c>
      <c r="S47" s="33"/>
      <c r="T47" s="32">
        <v>93961403.225291803</v>
      </c>
      <c r="U47" s="32"/>
      <c r="V47" s="32">
        <v>110720.32438664</v>
      </c>
      <c r="W47" s="33"/>
      <c r="X47" s="33">
        <v>278097.53330395499</v>
      </c>
      <c r="Y47" s="32"/>
      <c r="Z47" s="32">
        <f t="shared" si="21"/>
        <v>-238804.69682671875</v>
      </c>
      <c r="AA47" s="32"/>
      <c r="AB47" s="32">
        <f t="shared" si="22"/>
        <v>-42298678.8788068</v>
      </c>
      <c r="AC47" s="12"/>
      <c r="AD47" s="32"/>
      <c r="AE47" s="32"/>
      <c r="AF47" s="32">
        <f>BA47/100*AF25</f>
        <v>6219722182.000493</v>
      </c>
      <c r="AG47" s="34">
        <f t="shared" si="17"/>
        <v>-1.6967791475415344E-3</v>
      </c>
      <c r="AH47" s="34">
        <f t="shared" si="23"/>
        <v>-6.8007344445732108E-3</v>
      </c>
      <c r="AU47" s="31">
        <v>11791923</v>
      </c>
      <c r="AW47" s="31">
        <f t="shared" ref="AW47:AW78" si="24">(AU47-AU46)/AU46</f>
        <v>-5.3340490836099284E-3</v>
      </c>
      <c r="AX47" s="38">
        <v>6898.5027044172002</v>
      </c>
      <c r="AY47" s="34">
        <f t="shared" ref="AY47:AY78" si="25">(AX47-AX46)/AX46</f>
        <v>3.6567753553015015E-3</v>
      </c>
      <c r="AZ47" s="31">
        <f t="shared" si="18"/>
        <v>102.6237024223115</v>
      </c>
      <c r="BA47" s="31">
        <f t="shared" si="19"/>
        <v>108.22508464467332</v>
      </c>
      <c r="BC47" s="34">
        <f t="shared" si="20"/>
        <v>1.3062067991818626E-2</v>
      </c>
    </row>
    <row r="48" spans="1:55">
      <c r="A48" s="31">
        <f t="shared" si="15"/>
        <v>2023</v>
      </c>
      <c r="B48" s="31">
        <f t="shared" si="16"/>
        <v>3</v>
      </c>
      <c r="C48" s="32"/>
      <c r="D48" s="32">
        <v>117343634.45293701</v>
      </c>
      <c r="E48" s="32"/>
      <c r="F48" s="33">
        <v>21328594.584826201</v>
      </c>
      <c r="G48" s="32">
        <v>795583.72196631297</v>
      </c>
      <c r="H48" s="33">
        <v>4377066.9031113302</v>
      </c>
      <c r="I48" s="33">
        <v>24605.682122669601</v>
      </c>
      <c r="J48" s="32">
        <v>135373.20318901099</v>
      </c>
      <c r="K48" s="32"/>
      <c r="L48" s="33">
        <v>2702158.5721463501</v>
      </c>
      <c r="M48" s="33"/>
      <c r="N48" s="33">
        <v>933472.09676016902</v>
      </c>
      <c r="O48" s="32"/>
      <c r="P48" s="32">
        <v>19157201.733968101</v>
      </c>
      <c r="Q48" s="33"/>
      <c r="R48" s="33">
        <v>21619908.6951138</v>
      </c>
      <c r="S48" s="33"/>
      <c r="T48" s="32">
        <v>82665594.7300082</v>
      </c>
      <c r="U48" s="32"/>
      <c r="V48" s="32">
        <v>115702.392993267</v>
      </c>
      <c r="W48" s="33"/>
      <c r="X48" s="33">
        <v>290611.05327356601</v>
      </c>
      <c r="Y48" s="32"/>
      <c r="Z48" s="32">
        <f t="shared" si="21"/>
        <v>-3228614.1656256504</v>
      </c>
      <c r="AA48" s="32"/>
      <c r="AB48" s="32">
        <f t="shared" si="22"/>
        <v>-53835241.456896909</v>
      </c>
      <c r="AC48" s="12"/>
      <c r="AD48" s="32"/>
      <c r="AE48" s="32"/>
      <c r="AF48" s="32">
        <f>BA48/100*AF25</f>
        <v>6276050178.0459261</v>
      </c>
      <c r="AG48" s="34">
        <f t="shared" si="17"/>
        <v>9.0563524217276009E-3</v>
      </c>
      <c r="AH48" s="34">
        <f t="shared" si="23"/>
        <v>-8.5778857608908941E-3</v>
      </c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U48" s="31">
        <v>11878746</v>
      </c>
      <c r="AW48" s="31">
        <f t="shared" si="24"/>
        <v>7.3629212131049362E-3</v>
      </c>
      <c r="AX48" s="38">
        <v>6910.0994582051599</v>
      </c>
      <c r="AY48" s="34">
        <f t="shared" si="25"/>
        <v>1.6810537423626857E-3</v>
      </c>
      <c r="AZ48" s="31">
        <f t="shared" si="18"/>
        <v>102.79621838132363</v>
      </c>
      <c r="BA48" s="31">
        <f t="shared" si="19"/>
        <v>109.20520915208678</v>
      </c>
      <c r="BC48" s="34">
        <f t="shared" si="20"/>
        <v>1.4908120832809204E-2</v>
      </c>
    </row>
    <row r="49" spans="1:55">
      <c r="A49" s="31">
        <f t="shared" si="15"/>
        <v>2023</v>
      </c>
      <c r="B49" s="31">
        <f t="shared" si="16"/>
        <v>4</v>
      </c>
      <c r="C49" s="32"/>
      <c r="D49" s="32">
        <v>117848651.574175</v>
      </c>
      <c r="E49" s="32"/>
      <c r="F49" s="33">
        <v>21420387.424612399</v>
      </c>
      <c r="G49" s="32">
        <v>822092.90287086298</v>
      </c>
      <c r="H49" s="33">
        <v>4522912.5949753104</v>
      </c>
      <c r="I49" s="33">
        <v>25425.553697037201</v>
      </c>
      <c r="J49" s="32">
        <v>139883.89468995901</v>
      </c>
      <c r="K49" s="32"/>
      <c r="L49" s="33">
        <v>2667348.9797334899</v>
      </c>
      <c r="M49" s="33"/>
      <c r="N49" s="33">
        <v>939482.34600544698</v>
      </c>
      <c r="O49" s="32"/>
      <c r="P49" s="32">
        <v>19009641.211497299</v>
      </c>
      <c r="Q49" s="33"/>
      <c r="R49" s="33">
        <v>24772356.998137701</v>
      </c>
      <c r="S49" s="33"/>
      <c r="T49" s="32">
        <v>94719254.044673502</v>
      </c>
      <c r="U49" s="32"/>
      <c r="V49" s="32">
        <v>115876.950900414</v>
      </c>
      <c r="W49" s="33"/>
      <c r="X49" s="33">
        <v>291049.49240987899</v>
      </c>
      <c r="Y49" s="32"/>
      <c r="Z49" s="32">
        <f t="shared" si="21"/>
        <v>-138984.80131322145</v>
      </c>
      <c r="AA49" s="32"/>
      <c r="AB49" s="32">
        <f t="shared" si="22"/>
        <v>-42139038.740998805</v>
      </c>
      <c r="AC49" s="12"/>
      <c r="AD49" s="32"/>
      <c r="AE49" s="32"/>
      <c r="AF49" s="32">
        <f>BA49/100*AF25</f>
        <v>6302365149.391613</v>
      </c>
      <c r="AG49" s="34">
        <f t="shared" si="17"/>
        <v>4.1929192086032985E-3</v>
      </c>
      <c r="AH49" s="34">
        <f t="shared" si="23"/>
        <v>-6.686226161469971E-3</v>
      </c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U49" s="31">
        <v>11851144</v>
      </c>
      <c r="AW49" s="31">
        <f t="shared" si="24"/>
        <v>-2.3236459471395383E-3</v>
      </c>
      <c r="AX49" s="38">
        <v>6955.2344492963402</v>
      </c>
      <c r="AY49" s="34">
        <f t="shared" si="25"/>
        <v>6.5317426129932743E-3</v>
      </c>
      <c r="AZ49" s="31">
        <f t="shared" si="18"/>
        <v>103.46765682137946</v>
      </c>
      <c r="BA49" s="31">
        <f t="shared" si="19"/>
        <v>109.66309777122009</v>
      </c>
      <c r="BC49" s="34">
        <f t="shared" si="20"/>
        <v>1.3047245027241319E-2</v>
      </c>
    </row>
    <row r="50" spans="1:55" s="23" customFormat="1">
      <c r="A50" s="23">
        <f t="shared" ref="A50:A81" si="26">A46+1</f>
        <v>2024</v>
      </c>
      <c r="B50" s="23">
        <f t="shared" ref="B50:B81" si="27">B46</f>
        <v>1</v>
      </c>
      <c r="C50" s="24"/>
      <c r="D50" s="24">
        <v>118722103.582066</v>
      </c>
      <c r="E50" s="24"/>
      <c r="F50" s="25">
        <v>21579147.666294701</v>
      </c>
      <c r="G50" s="24">
        <v>859004.42861079099</v>
      </c>
      <c r="H50" s="25">
        <v>4725988.9189356202</v>
      </c>
      <c r="I50" s="25">
        <v>26567.147276622502</v>
      </c>
      <c r="J50" s="24">
        <v>146164.60574027701</v>
      </c>
      <c r="K50" s="24"/>
      <c r="L50" s="25">
        <v>3255874.6118323598</v>
      </c>
      <c r="M50" s="25"/>
      <c r="N50" s="25">
        <v>949542.51514250797</v>
      </c>
      <c r="O50" s="24"/>
      <c r="P50" s="24">
        <v>22118851.596553799</v>
      </c>
      <c r="Q50" s="25"/>
      <c r="R50" s="25">
        <v>21884778.211422998</v>
      </c>
      <c r="S50" s="25"/>
      <c r="T50" s="24">
        <v>83678346.282307595</v>
      </c>
      <c r="U50" s="24"/>
      <c r="V50" s="24">
        <v>117302.235990406</v>
      </c>
      <c r="W50" s="25"/>
      <c r="X50" s="25">
        <v>294629.39763484598</v>
      </c>
      <c r="Y50" s="24"/>
      <c r="Z50" s="24">
        <f t="shared" si="21"/>
        <v>-3782484.3458561674</v>
      </c>
      <c r="AA50" s="24"/>
      <c r="AB50" s="24">
        <f t="shared" si="22"/>
        <v>-57162608.896312207</v>
      </c>
      <c r="AC50" s="12"/>
      <c r="AD50" s="24"/>
      <c r="AE50" s="24"/>
      <c r="AF50" s="24">
        <f>BA50/100*AF25</f>
        <v>6353139031.7318916</v>
      </c>
      <c r="AG50" s="26">
        <f t="shared" si="17"/>
        <v>8.0563218945160584E-3</v>
      </c>
      <c r="AH50" s="26">
        <f t="shared" si="23"/>
        <v>-8.9975378487395456E-3</v>
      </c>
      <c r="AS50" s="26">
        <f>AVERAGE(AG50:AG53)</f>
        <v>4.0769569822259651E-3</v>
      </c>
      <c r="AU50" s="23">
        <v>11971424</v>
      </c>
      <c r="AW50" s="23">
        <f t="shared" si="24"/>
        <v>1.01492311628312E-2</v>
      </c>
      <c r="AX50" s="30">
        <v>6940.8240293374201</v>
      </c>
      <c r="AY50" s="26">
        <f t="shared" si="25"/>
        <v>-2.0718812664004449E-3</v>
      </c>
      <c r="AZ50" s="23">
        <f t="shared" si="18"/>
        <v>103.2532841215329</v>
      </c>
      <c r="BA50" s="23">
        <f t="shared" si="19"/>
        <v>110.54657898681484</v>
      </c>
      <c r="BC50" s="26">
        <f t="shared" si="20"/>
        <v>1.4956471613222526E-2</v>
      </c>
    </row>
    <row r="51" spans="1:55" s="31" customFormat="1">
      <c r="A51" s="31">
        <f t="shared" si="26"/>
        <v>2024</v>
      </c>
      <c r="B51" s="31">
        <f t="shared" si="27"/>
        <v>2</v>
      </c>
      <c r="C51" s="32"/>
      <c r="D51" s="32">
        <v>119114333.85027499</v>
      </c>
      <c r="E51" s="32"/>
      <c r="F51" s="33">
        <v>21650440.1604595</v>
      </c>
      <c r="G51" s="32">
        <v>901369.70610904403</v>
      </c>
      <c r="H51" s="33">
        <v>4959070.1759533202</v>
      </c>
      <c r="I51" s="33">
        <v>27877.413591001601</v>
      </c>
      <c r="J51" s="32">
        <v>153373.30441092901</v>
      </c>
      <c r="K51" s="32"/>
      <c r="L51" s="33">
        <v>2683762.87344022</v>
      </c>
      <c r="M51" s="33"/>
      <c r="N51" s="33">
        <v>954912.51509198197</v>
      </c>
      <c r="O51" s="32"/>
      <c r="P51" s="32">
        <v>19179705.221648101</v>
      </c>
      <c r="Q51" s="33"/>
      <c r="R51" s="33">
        <v>24966349.984854601</v>
      </c>
      <c r="S51" s="33"/>
      <c r="T51" s="32">
        <v>95461003.043087497</v>
      </c>
      <c r="U51" s="32"/>
      <c r="V51" s="32">
        <v>116525.525776685</v>
      </c>
      <c r="W51" s="33"/>
      <c r="X51" s="33">
        <v>292678.52550974803</v>
      </c>
      <c r="Y51" s="32"/>
      <c r="Z51" s="32">
        <f t="shared" si="21"/>
        <v>-206240.03836041689</v>
      </c>
      <c r="AA51" s="32"/>
      <c r="AB51" s="32">
        <f t="shared" si="22"/>
        <v>-42833036.028835595</v>
      </c>
      <c r="AC51" s="12"/>
      <c r="AD51" s="32"/>
      <c r="AE51" s="32"/>
      <c r="AF51" s="32">
        <f>BA51/100*AF25</f>
        <v>6353117247.0556946</v>
      </c>
      <c r="AG51" s="34">
        <f t="shared" si="17"/>
        <v>-3.4289626101749909E-6</v>
      </c>
      <c r="AH51" s="34">
        <f t="shared" si="23"/>
        <v>-6.7420502980149229E-3</v>
      </c>
      <c r="AU51" s="31">
        <v>11941745</v>
      </c>
      <c r="AW51" s="31">
        <f t="shared" si="24"/>
        <v>-2.4791536913236051E-3</v>
      </c>
      <c r="AX51" s="38">
        <v>6958.0503056109101</v>
      </c>
      <c r="AY51" s="34">
        <f t="shared" si="25"/>
        <v>2.481877684937414E-3</v>
      </c>
      <c r="AZ51" s="31">
        <f t="shared" si="18"/>
        <v>103.50954614329063</v>
      </c>
      <c r="BA51" s="31">
        <f t="shared" si="19"/>
        <v>110.5461999267288</v>
      </c>
      <c r="BC51" s="34">
        <f t="shared" si="20"/>
        <v>1.3123933111774766E-2</v>
      </c>
    </row>
    <row r="52" spans="1:55">
      <c r="A52" s="31">
        <f t="shared" si="26"/>
        <v>2024</v>
      </c>
      <c r="B52" s="31">
        <f t="shared" si="27"/>
        <v>3</v>
      </c>
      <c r="C52" s="32"/>
      <c r="D52" s="32">
        <v>119747085.472087</v>
      </c>
      <c r="E52" s="32"/>
      <c r="F52" s="33">
        <v>21765450.257747099</v>
      </c>
      <c r="G52" s="32">
        <v>932237.53559287195</v>
      </c>
      <c r="H52" s="33">
        <v>5128895.8662912501</v>
      </c>
      <c r="I52" s="33">
        <v>28832.088729676299</v>
      </c>
      <c r="J52" s="32">
        <v>158625.64534921301</v>
      </c>
      <c r="K52" s="32"/>
      <c r="L52" s="33">
        <v>2696626.97644128</v>
      </c>
      <c r="M52" s="33"/>
      <c r="N52" s="33">
        <v>961463.70607481198</v>
      </c>
      <c r="O52" s="32"/>
      <c r="P52" s="32">
        <v>19282499.8331476</v>
      </c>
      <c r="Q52" s="33"/>
      <c r="R52" s="33">
        <v>21895667.919236202</v>
      </c>
      <c r="S52" s="33"/>
      <c r="T52" s="32">
        <v>83719984.023960695</v>
      </c>
      <c r="U52" s="32"/>
      <c r="V52" s="32">
        <v>117563.471111894</v>
      </c>
      <c r="W52" s="33"/>
      <c r="X52" s="33">
        <v>295285.544943847</v>
      </c>
      <c r="Y52" s="32"/>
      <c r="Z52" s="32">
        <f t="shared" si="21"/>
        <v>-3410309.5499150939</v>
      </c>
      <c r="AA52" s="32"/>
      <c r="AB52" s="32">
        <f t="shared" si="22"/>
        <v>-55309601.281273901</v>
      </c>
      <c r="AC52" s="12"/>
      <c r="AD52" s="32"/>
      <c r="AE52" s="32"/>
      <c r="AF52" s="32">
        <f>BA52/100*AF25</f>
        <v>6391965042.9259863</v>
      </c>
      <c r="AG52" s="34">
        <f t="shared" si="17"/>
        <v>6.1147613619590346E-3</v>
      </c>
      <c r="AH52" s="34">
        <f t="shared" si="23"/>
        <v>-8.6529886990676305E-3</v>
      </c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U52" s="31">
        <v>12027617</v>
      </c>
      <c r="AW52" s="31">
        <f t="shared" si="24"/>
        <v>7.1909088663340238E-3</v>
      </c>
      <c r="AX52" s="38">
        <v>6950.6158774347005</v>
      </c>
      <c r="AY52" s="34">
        <f t="shared" si="25"/>
        <v>-1.0684642751453758E-3</v>
      </c>
      <c r="AZ52" s="31">
        <f t="shared" si="18"/>
        <v>103.39894989110002</v>
      </c>
      <c r="BA52" s="31">
        <f t="shared" si="19"/>
        <v>111.22216355875217</v>
      </c>
      <c r="BC52" s="34">
        <f t="shared" si="20"/>
        <v>1.5015391938394712E-2</v>
      </c>
    </row>
    <row r="53" spans="1:55">
      <c r="A53" s="31">
        <f t="shared" si="26"/>
        <v>2024</v>
      </c>
      <c r="B53" s="31">
        <f t="shared" si="27"/>
        <v>4</v>
      </c>
      <c r="C53" s="32"/>
      <c r="D53" s="32">
        <v>119889778.752496</v>
      </c>
      <c r="E53" s="32"/>
      <c r="F53" s="33">
        <v>21791386.450554099</v>
      </c>
      <c r="G53" s="32">
        <v>1031185.3793521801</v>
      </c>
      <c r="H53" s="33">
        <v>5673277.7083212296</v>
      </c>
      <c r="I53" s="33">
        <v>31892.331320170299</v>
      </c>
      <c r="J53" s="32">
        <v>175462.19716457301</v>
      </c>
      <c r="K53" s="32"/>
      <c r="L53" s="33">
        <v>2722485.3143339702</v>
      </c>
      <c r="M53" s="33"/>
      <c r="N53" s="33">
        <v>964334.91151751601</v>
      </c>
      <c r="O53" s="32"/>
      <c r="P53" s="32">
        <v>19432475.396601401</v>
      </c>
      <c r="Q53" s="33"/>
      <c r="R53" s="33">
        <v>24953103.7264838</v>
      </c>
      <c r="S53" s="33"/>
      <c r="T53" s="32">
        <v>95410354.826131195</v>
      </c>
      <c r="U53" s="32"/>
      <c r="V53" s="32">
        <v>120362.253324833</v>
      </c>
      <c r="W53" s="33"/>
      <c r="X53" s="33">
        <v>302315.27895145002</v>
      </c>
      <c r="Y53" s="32"/>
      <c r="Z53" s="32">
        <f t="shared" si="21"/>
        <v>-404740.69659695402</v>
      </c>
      <c r="AA53" s="32"/>
      <c r="AB53" s="32">
        <f t="shared" si="22"/>
        <v>-43911899.322966218</v>
      </c>
      <c r="AC53" s="12"/>
      <c r="AD53" s="32"/>
      <c r="AE53" s="32"/>
      <c r="AF53" s="32">
        <f>BA53/100*AF25</f>
        <v>6405644957.9869471</v>
      </c>
      <c r="AG53" s="34">
        <f t="shared" si="17"/>
        <v>2.1401736350389442E-3</v>
      </c>
      <c r="AH53" s="34">
        <f t="shared" si="23"/>
        <v>-6.8551878243289449E-3</v>
      </c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U53" s="31">
        <v>12082593</v>
      </c>
      <c r="AW53" s="31">
        <f t="shared" si="24"/>
        <v>4.570813985846074E-3</v>
      </c>
      <c r="AX53" s="38">
        <v>6933.79830003802</v>
      </c>
      <c r="AY53" s="34">
        <f t="shared" si="25"/>
        <v>-2.4195808966050087E-3</v>
      </c>
      <c r="AZ53" s="31">
        <f t="shared" si="18"/>
        <v>103.14876776721449</v>
      </c>
      <c r="BA53" s="31">
        <f t="shared" si="19"/>
        <v>111.4601983008326</v>
      </c>
      <c r="BC53" s="34">
        <f t="shared" si="20"/>
        <v>1.3099118471247451E-2</v>
      </c>
    </row>
    <row r="54" spans="1:55" s="23" customFormat="1">
      <c r="A54" s="23">
        <f t="shared" si="26"/>
        <v>2025</v>
      </c>
      <c r="B54" s="23">
        <f t="shared" si="27"/>
        <v>1</v>
      </c>
      <c r="C54" s="24"/>
      <c r="D54" s="24">
        <v>120267202.460125</v>
      </c>
      <c r="E54" s="24"/>
      <c r="F54" s="25">
        <v>21859987.677065</v>
      </c>
      <c r="G54" s="24">
        <v>1125712.3948155199</v>
      </c>
      <c r="H54" s="25">
        <v>6193337.4574220497</v>
      </c>
      <c r="I54" s="25">
        <v>34815.847262335898</v>
      </c>
      <c r="J54" s="24">
        <v>191546.519301714</v>
      </c>
      <c r="K54" s="24"/>
      <c r="L54" s="25">
        <v>3290853.3747194102</v>
      </c>
      <c r="M54" s="25"/>
      <c r="N54" s="25">
        <v>970270.54795415001</v>
      </c>
      <c r="O54" s="24"/>
      <c r="P54" s="24">
        <v>22414396.084228002</v>
      </c>
      <c r="Q54" s="25"/>
      <c r="R54" s="25">
        <v>22021690.818709001</v>
      </c>
      <c r="S54" s="25"/>
      <c r="T54" s="24">
        <v>84201843.502713904</v>
      </c>
      <c r="U54" s="24"/>
      <c r="V54" s="24">
        <v>120236.84572081899</v>
      </c>
      <c r="W54" s="25"/>
      <c r="X54" s="25">
        <v>302000.29120618198</v>
      </c>
      <c r="Y54" s="24"/>
      <c r="Z54" s="24">
        <f t="shared" si="21"/>
        <v>-3979183.9353087395</v>
      </c>
      <c r="AA54" s="24"/>
      <c r="AB54" s="24">
        <f t="shared" si="22"/>
        <v>-58479755.041639097</v>
      </c>
      <c r="AC54" s="12"/>
      <c r="AD54" s="24"/>
      <c r="AE54" s="24"/>
      <c r="AF54" s="24">
        <f>BA54/100*AF25</f>
        <v>6446287337.9202585</v>
      </c>
      <c r="AG54" s="26">
        <f t="shared" si="17"/>
        <v>6.3447756158630172E-3</v>
      </c>
      <c r="AH54" s="26">
        <f t="shared" si="23"/>
        <v>-9.0718505049615424E-3</v>
      </c>
      <c r="AS54" s="26">
        <f>AVERAGE(AG54:AG57)</f>
        <v>4.7369293690670026E-3</v>
      </c>
      <c r="AU54" s="23">
        <v>12105149</v>
      </c>
      <c r="AW54" s="23">
        <f t="shared" si="24"/>
        <v>1.8668178262728869E-3</v>
      </c>
      <c r="AX54" s="30">
        <v>6964.7897008476302</v>
      </c>
      <c r="AY54" s="26">
        <f t="shared" si="25"/>
        <v>4.4696138348068624E-3</v>
      </c>
      <c r="AZ54" s="23">
        <f t="shared" si="18"/>
        <v>103.60980292667011</v>
      </c>
      <c r="BA54" s="23">
        <f t="shared" si="19"/>
        <v>112.16738824915099</v>
      </c>
      <c r="BC54" s="26">
        <f t="shared" si="20"/>
        <v>1.4985903127357808E-2</v>
      </c>
    </row>
    <row r="55" spans="1:55" s="31" customFormat="1">
      <c r="A55" s="31">
        <f t="shared" si="26"/>
        <v>2025</v>
      </c>
      <c r="B55" s="31">
        <f t="shared" si="27"/>
        <v>2</v>
      </c>
      <c r="C55" s="32"/>
      <c r="D55" s="32">
        <v>120732990.0967</v>
      </c>
      <c r="E55" s="32"/>
      <c r="F55" s="33">
        <v>21944650.093645498</v>
      </c>
      <c r="G55" s="32">
        <v>1203203.5098704901</v>
      </c>
      <c r="H55" s="33">
        <v>6619670.7088792101</v>
      </c>
      <c r="I55" s="33">
        <v>37212.479686716099</v>
      </c>
      <c r="J55" s="32">
        <v>204732.08377976899</v>
      </c>
      <c r="K55" s="32"/>
      <c r="L55" s="33">
        <v>2681722.5725519601</v>
      </c>
      <c r="M55" s="33"/>
      <c r="N55" s="33">
        <v>976181.48744890105</v>
      </c>
      <c r="O55" s="32"/>
      <c r="P55" s="32">
        <v>19286133.701186098</v>
      </c>
      <c r="Q55" s="33"/>
      <c r="R55" s="33">
        <v>25243238.111558001</v>
      </c>
      <c r="S55" s="33"/>
      <c r="T55" s="32">
        <v>96519708.793902695</v>
      </c>
      <c r="U55" s="32"/>
      <c r="V55" s="32">
        <v>122517.091947161</v>
      </c>
      <c r="W55" s="33"/>
      <c r="X55" s="33">
        <v>307727.61231352302</v>
      </c>
      <c r="Y55" s="32"/>
      <c r="Z55" s="32">
        <f t="shared" si="21"/>
        <v>-236798.95014119893</v>
      </c>
      <c r="AA55" s="32"/>
      <c r="AB55" s="32">
        <f t="shared" si="22"/>
        <v>-43499415.003983393</v>
      </c>
      <c r="AC55" s="12"/>
      <c r="AD55" s="32"/>
      <c r="AE55" s="32"/>
      <c r="AF55" s="32">
        <f>BA55/100*AF25</f>
        <v>6474304164.5789404</v>
      </c>
      <c r="AG55" s="34">
        <f t="shared" si="17"/>
        <v>4.3461957542402741E-3</v>
      </c>
      <c r="AH55" s="34">
        <f t="shared" si="23"/>
        <v>-6.7187784043217557E-3</v>
      </c>
      <c r="AU55" s="31">
        <v>12166073</v>
      </c>
      <c r="AW55" s="31">
        <f t="shared" si="24"/>
        <v>5.0328996363448314E-3</v>
      </c>
      <c r="AX55" s="38">
        <v>6960.0309032726</v>
      </c>
      <c r="AY55" s="34">
        <f t="shared" si="25"/>
        <v>-6.8326507754442342E-4</v>
      </c>
      <c r="AZ55" s="31">
        <f t="shared" si="18"/>
        <v>103.53900996663906</v>
      </c>
      <c r="BA55" s="31">
        <f t="shared" si="19"/>
        <v>112.65488967572365</v>
      </c>
      <c r="BC55" s="34">
        <f t="shared" si="20"/>
        <v>1.3133784375333973E-2</v>
      </c>
    </row>
    <row r="56" spans="1:55">
      <c r="A56" s="31">
        <f t="shared" si="26"/>
        <v>2025</v>
      </c>
      <c r="B56" s="31">
        <f t="shared" si="27"/>
        <v>3</v>
      </c>
      <c r="C56" s="32"/>
      <c r="D56" s="32">
        <v>120897213.67743</v>
      </c>
      <c r="E56" s="32"/>
      <c r="F56" s="33">
        <v>21974499.673394602</v>
      </c>
      <c r="G56" s="32">
        <v>1321559.0973087</v>
      </c>
      <c r="H56" s="33">
        <v>7270828.2304204004</v>
      </c>
      <c r="I56" s="33">
        <v>40872.961772434202</v>
      </c>
      <c r="J56" s="32">
        <v>224870.97619856999</v>
      </c>
      <c r="K56" s="32"/>
      <c r="L56" s="33">
        <v>2689176.8679541</v>
      </c>
      <c r="M56" s="33"/>
      <c r="N56" s="33">
        <v>979942.79374758503</v>
      </c>
      <c r="O56" s="32"/>
      <c r="P56" s="32">
        <v>19345507.6729546</v>
      </c>
      <c r="Q56" s="33"/>
      <c r="R56" s="33">
        <v>22237217.181459401</v>
      </c>
      <c r="S56" s="33"/>
      <c r="T56" s="32">
        <v>85025927.230726406</v>
      </c>
      <c r="U56" s="32"/>
      <c r="V56" s="32">
        <v>122703.94188548</v>
      </c>
      <c r="W56" s="33"/>
      <c r="X56" s="33">
        <v>308196.925488248</v>
      </c>
      <c r="Y56" s="32"/>
      <c r="Z56" s="32">
        <f t="shared" si="21"/>
        <v>-3283698.2117514089</v>
      </c>
      <c r="AA56" s="32"/>
      <c r="AB56" s="32">
        <f t="shared" si="22"/>
        <v>-55216794.119658202</v>
      </c>
      <c r="AC56" s="12"/>
      <c r="AD56" s="32"/>
      <c r="AE56" s="32"/>
      <c r="AF56" s="32">
        <f>BA56/100*AF25</f>
        <v>6516772472.1349926</v>
      </c>
      <c r="AG56" s="34">
        <f t="shared" si="17"/>
        <v>6.5595168957920218E-3</v>
      </c>
      <c r="AH56" s="34">
        <f t="shared" si="23"/>
        <v>-8.4730277688471068E-3</v>
      </c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2"/>
      <c r="AU56" s="31">
        <v>12207693</v>
      </c>
      <c r="AW56" s="31">
        <f t="shared" si="24"/>
        <v>3.4209888433186287E-3</v>
      </c>
      <c r="AX56" s="38">
        <v>6981.8006813407101</v>
      </c>
      <c r="AY56" s="34">
        <f t="shared" si="25"/>
        <v>3.1278277885050726E-3</v>
      </c>
      <c r="AZ56" s="31">
        <f t="shared" si="18"/>
        <v>103.86286215920703</v>
      </c>
      <c r="BA56" s="31">
        <f t="shared" si="19"/>
        <v>113.39385132794514</v>
      </c>
      <c r="BC56" s="34">
        <f t="shared" si="20"/>
        <v>1.4940972841426356E-2</v>
      </c>
    </row>
    <row r="57" spans="1:55">
      <c r="A57" s="31">
        <f t="shared" si="26"/>
        <v>2025</v>
      </c>
      <c r="B57" s="31">
        <f t="shared" si="27"/>
        <v>4</v>
      </c>
      <c r="C57" s="32"/>
      <c r="D57" s="32">
        <v>121346856.28382801</v>
      </c>
      <c r="E57" s="32"/>
      <c r="F57" s="33">
        <v>22056227.5396282</v>
      </c>
      <c r="G57" s="32">
        <v>1385869.9416753899</v>
      </c>
      <c r="H57" s="33">
        <v>7624647.5213591903</v>
      </c>
      <c r="I57" s="33">
        <v>42861.956959032897</v>
      </c>
      <c r="J57" s="32">
        <v>235813.84086678101</v>
      </c>
      <c r="K57" s="32"/>
      <c r="L57" s="33">
        <v>2707363.8074452798</v>
      </c>
      <c r="M57" s="33"/>
      <c r="N57" s="33">
        <v>987039.978376869</v>
      </c>
      <c r="O57" s="32"/>
      <c r="P57" s="32">
        <v>19478926.404253699</v>
      </c>
      <c r="Q57" s="33"/>
      <c r="R57" s="33">
        <v>25534493.206879899</v>
      </c>
      <c r="S57" s="33"/>
      <c r="T57" s="32">
        <v>97633347.894440204</v>
      </c>
      <c r="U57" s="32"/>
      <c r="V57" s="32">
        <v>118483.34582199001</v>
      </c>
      <c r="W57" s="33"/>
      <c r="X57" s="33">
        <v>297596.00500837201</v>
      </c>
      <c r="Y57" s="32"/>
      <c r="Z57" s="32">
        <f t="shared" si="21"/>
        <v>-97654.772748459131</v>
      </c>
      <c r="AA57" s="32"/>
      <c r="AB57" s="32">
        <f t="shared" si="22"/>
        <v>-43192434.793641493</v>
      </c>
      <c r="AC57" s="12"/>
      <c r="AD57" s="32"/>
      <c r="AE57" s="32"/>
      <c r="AF57" s="32">
        <f>BA57/100*AF25</f>
        <v>6527832928.7320528</v>
      </c>
      <c r="AG57" s="34">
        <f t="shared" si="17"/>
        <v>1.6972292103726973E-3</v>
      </c>
      <c r="AH57" s="34">
        <f t="shared" si="23"/>
        <v>-6.6166575133274844E-3</v>
      </c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U57" s="31">
        <v>12193869</v>
      </c>
      <c r="AW57" s="31">
        <f t="shared" si="24"/>
        <v>-1.1324006919243464E-3</v>
      </c>
      <c r="AX57" s="38">
        <v>7001.5789902912502</v>
      </c>
      <c r="AY57" s="34">
        <f t="shared" si="25"/>
        <v>2.8328378097929471E-3</v>
      </c>
      <c r="AZ57" s="31">
        <f t="shared" si="18"/>
        <v>104.15708880216495</v>
      </c>
      <c r="BA57" s="31">
        <f t="shared" si="19"/>
        <v>113.5863066846956</v>
      </c>
      <c r="BC57" s="34">
        <f t="shared" si="20"/>
        <v>1.3081602346386785E-2</v>
      </c>
    </row>
    <row r="58" spans="1:55" s="23" customFormat="1">
      <c r="A58" s="23">
        <f t="shared" si="26"/>
        <v>2026</v>
      </c>
      <c r="B58" s="23">
        <f t="shared" si="27"/>
        <v>1</v>
      </c>
      <c r="C58" s="24"/>
      <c r="D58" s="24">
        <v>121452346.34757499</v>
      </c>
      <c r="E58" s="24"/>
      <c r="F58" s="25">
        <v>22075401.607423801</v>
      </c>
      <c r="G58" s="24">
        <v>1463995.2802436899</v>
      </c>
      <c r="H58" s="25">
        <v>8054470.0834605601</v>
      </c>
      <c r="I58" s="25">
        <v>45278.2045436197</v>
      </c>
      <c r="J58" s="24">
        <v>249107.322168885</v>
      </c>
      <c r="K58" s="24"/>
      <c r="L58" s="25">
        <v>3226007.30172048</v>
      </c>
      <c r="M58" s="25"/>
      <c r="N58" s="25">
        <v>990160.31244083901</v>
      </c>
      <c r="O58" s="24"/>
      <c r="P58" s="24">
        <v>22187337.1189478</v>
      </c>
      <c r="Q58" s="25"/>
      <c r="R58" s="25">
        <v>22442470.8932181</v>
      </c>
      <c r="S58" s="25"/>
      <c r="T58" s="24">
        <v>85810732.587323904</v>
      </c>
      <c r="U58" s="24"/>
      <c r="V58" s="24">
        <v>116626.93251866099</v>
      </c>
      <c r="W58" s="25"/>
      <c r="X58" s="25">
        <v>292933.23000921501</v>
      </c>
      <c r="Y58" s="24"/>
      <c r="Z58" s="24">
        <f t="shared" si="21"/>
        <v>-3732471.3958483599</v>
      </c>
      <c r="AA58" s="24"/>
      <c r="AB58" s="24">
        <f t="shared" si="22"/>
        <v>-57828950.879198894</v>
      </c>
      <c r="AC58" s="12"/>
      <c r="AD58" s="24"/>
      <c r="AE58" s="24"/>
      <c r="AF58" s="24">
        <f>BA58/100*AF25</f>
        <v>6538492070.6685629</v>
      </c>
      <c r="AG58" s="26">
        <f t="shared" ref="AG58:AG89" si="28">(AF58-AF57)/AF57</f>
        <v>1.6328760329625174E-3</v>
      </c>
      <c r="AH58" s="26">
        <f t="shared" si="23"/>
        <v>-8.8443864814973863E-3</v>
      </c>
      <c r="AS58" s="26">
        <f>AVERAGE(AG58:AG61)</f>
        <v>3.5909797002772184E-3</v>
      </c>
      <c r="AU58" s="23">
        <v>12206564</v>
      </c>
      <c r="AW58" s="23">
        <f t="shared" si="24"/>
        <v>1.0410969643843148E-3</v>
      </c>
      <c r="AX58" s="30">
        <v>7005.7180690024197</v>
      </c>
      <c r="AY58" s="26">
        <f t="shared" si="25"/>
        <v>5.9116360993841403E-4</v>
      </c>
      <c r="AZ58" s="23">
        <f t="shared" ref="AZ58:AZ89" si="29">AZ57*((1+AY58))</f>
        <v>104.21866268278193</v>
      </c>
      <c r="BA58" s="23">
        <f t="shared" si="19"/>
        <v>113.77177904255379</v>
      </c>
      <c r="BC58" s="26">
        <f t="shared" si="20"/>
        <v>1.4996282692909632E-2</v>
      </c>
    </row>
    <row r="59" spans="1:55" s="31" customFormat="1">
      <c r="A59" s="31">
        <f t="shared" si="26"/>
        <v>2026</v>
      </c>
      <c r="B59" s="31">
        <f t="shared" si="27"/>
        <v>2</v>
      </c>
      <c r="C59" s="32"/>
      <c r="D59" s="32">
        <v>121750649.476944</v>
      </c>
      <c r="E59" s="32"/>
      <c r="F59" s="33">
        <v>22129621.732267801</v>
      </c>
      <c r="G59" s="32">
        <v>1549585.5830021999</v>
      </c>
      <c r="H59" s="33">
        <v>8525362.6760158595</v>
      </c>
      <c r="I59" s="33">
        <v>47925.327309346299</v>
      </c>
      <c r="J59" s="32">
        <v>263671.01059842901</v>
      </c>
      <c r="K59" s="32"/>
      <c r="L59" s="33">
        <v>2653023.28346712</v>
      </c>
      <c r="M59" s="33"/>
      <c r="N59" s="33">
        <v>995097.99248210306</v>
      </c>
      <c r="O59" s="32"/>
      <c r="P59" s="32">
        <v>19241285.983115502</v>
      </c>
      <c r="Q59" s="33"/>
      <c r="R59" s="33">
        <v>25724365.592707101</v>
      </c>
      <c r="S59" s="33"/>
      <c r="T59" s="32">
        <v>98359341.418212801</v>
      </c>
      <c r="U59" s="32"/>
      <c r="V59" s="32">
        <v>118219.86885818301</v>
      </c>
      <c r="W59" s="33"/>
      <c r="X59" s="33">
        <v>296934.22683780501</v>
      </c>
      <c r="Y59" s="32"/>
      <c r="Z59" s="32">
        <f t="shared" si="21"/>
        <v>64842.453348260373</v>
      </c>
      <c r="AA59" s="32"/>
      <c r="AB59" s="32">
        <f t="shared" si="22"/>
        <v>-42632594.041846693</v>
      </c>
      <c r="AC59" s="12"/>
      <c r="AD59" s="32"/>
      <c r="AE59" s="32"/>
      <c r="AF59" s="32">
        <f>BA59/100*AF25</f>
        <v>6550567698.9160461</v>
      </c>
      <c r="AG59" s="34">
        <f t="shared" si="28"/>
        <v>1.8468521666722029E-3</v>
      </c>
      <c r="AH59" s="34">
        <f t="shared" si="23"/>
        <v>-6.5082289049392334E-3</v>
      </c>
      <c r="AU59" s="31">
        <v>12228951</v>
      </c>
      <c r="AW59" s="31">
        <f t="shared" si="24"/>
        <v>1.8340132407448975E-3</v>
      </c>
      <c r="AX59" s="38">
        <v>7005.8078502378003</v>
      </c>
      <c r="AY59" s="34">
        <f t="shared" si="25"/>
        <v>1.2815422273098477E-5</v>
      </c>
      <c r="AZ59" s="31">
        <f t="shared" si="29"/>
        <v>104.21999828895295</v>
      </c>
      <c r="BA59" s="31">
        <f t="shared" si="19"/>
        <v>113.98189869918467</v>
      </c>
      <c r="BC59" s="34">
        <f t="shared" si="20"/>
        <v>1.3109705871411217E-2</v>
      </c>
    </row>
    <row r="60" spans="1:55">
      <c r="A60" s="31">
        <f t="shared" si="26"/>
        <v>2026</v>
      </c>
      <c r="B60" s="31">
        <f t="shared" si="27"/>
        <v>3</v>
      </c>
      <c r="C60" s="32"/>
      <c r="D60" s="32">
        <v>122255022.367433</v>
      </c>
      <c r="E60" s="32"/>
      <c r="F60" s="33">
        <v>22221297.475489601</v>
      </c>
      <c r="G60" s="32">
        <v>1677521.68668393</v>
      </c>
      <c r="H60" s="33">
        <v>9229229.3712196294</v>
      </c>
      <c r="I60" s="33">
        <v>51882.114021152498</v>
      </c>
      <c r="J60" s="32">
        <v>285440.083645968</v>
      </c>
      <c r="K60" s="32"/>
      <c r="L60" s="33">
        <v>2634251.7840016698</v>
      </c>
      <c r="M60" s="33"/>
      <c r="N60" s="33">
        <v>1001561.03466016</v>
      </c>
      <c r="O60" s="32"/>
      <c r="P60" s="32">
        <v>19179438.334311299</v>
      </c>
      <c r="Q60" s="33"/>
      <c r="R60" s="33">
        <v>22528877.365468498</v>
      </c>
      <c r="S60" s="33"/>
      <c r="T60" s="32">
        <v>86141115.2229691</v>
      </c>
      <c r="U60" s="32"/>
      <c r="V60" s="32">
        <v>118966.37697172799</v>
      </c>
      <c r="W60" s="33"/>
      <c r="X60" s="33">
        <v>298809.239994768</v>
      </c>
      <c r="Y60" s="32"/>
      <c r="Z60" s="32">
        <f t="shared" si="21"/>
        <v>-3209266.5517112054</v>
      </c>
      <c r="AA60" s="32"/>
      <c r="AB60" s="32">
        <f t="shared" si="22"/>
        <v>-55293345.478775196</v>
      </c>
      <c r="AC60" s="12"/>
      <c r="AD60" s="32"/>
      <c r="AE60" s="32"/>
      <c r="AF60" s="32">
        <f>BA60/100*AF25</f>
        <v>6576100171.3244095</v>
      </c>
      <c r="AG60" s="34">
        <f t="shared" si="28"/>
        <v>3.8977495664365585E-3</v>
      </c>
      <c r="AH60" s="34">
        <f t="shared" si="23"/>
        <v>-8.4082273746203078E-3</v>
      </c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2"/>
      <c r="AU60" s="31">
        <v>12234005</v>
      </c>
      <c r="AW60" s="31">
        <f t="shared" si="24"/>
        <v>4.132815643794795E-4</v>
      </c>
      <c r="AX60" s="38">
        <v>7030.2092788599202</v>
      </c>
      <c r="AY60" s="34">
        <f t="shared" si="25"/>
        <v>3.4830285305771981E-3</v>
      </c>
      <c r="AZ60" s="31">
        <f t="shared" si="29"/>
        <v>104.58299951645007</v>
      </c>
      <c r="BA60" s="31">
        <f t="shared" si="19"/>
        <v>114.42617159542102</v>
      </c>
      <c r="BC60" s="34">
        <f t="shared" si="20"/>
        <v>1.4960821642682589E-2</v>
      </c>
    </row>
    <row r="61" spans="1:55">
      <c r="A61" s="31">
        <f t="shared" si="26"/>
        <v>2026</v>
      </c>
      <c r="B61" s="31">
        <f t="shared" si="27"/>
        <v>4</v>
      </c>
      <c r="C61" s="32"/>
      <c r="D61" s="32">
        <v>122371717.94194099</v>
      </c>
      <c r="E61" s="32"/>
      <c r="F61" s="33">
        <v>22242508.2775083</v>
      </c>
      <c r="G61" s="32">
        <v>1759393.59548025</v>
      </c>
      <c r="H61" s="33">
        <v>9679664.4572985806</v>
      </c>
      <c r="I61" s="33">
        <v>54414.234911760301</v>
      </c>
      <c r="J61" s="32">
        <v>299371.06568964699</v>
      </c>
      <c r="K61" s="32"/>
      <c r="L61" s="33">
        <v>2666287.08974976</v>
      </c>
      <c r="M61" s="33"/>
      <c r="N61" s="33">
        <v>1004853.22501086</v>
      </c>
      <c r="O61" s="32"/>
      <c r="P61" s="32">
        <v>19363782.348083898</v>
      </c>
      <c r="Q61" s="33"/>
      <c r="R61" s="33">
        <v>25953983.530411702</v>
      </c>
      <c r="S61" s="33"/>
      <c r="T61" s="32">
        <v>99237305.504403606</v>
      </c>
      <c r="U61" s="32"/>
      <c r="V61" s="32">
        <v>119817.006235906</v>
      </c>
      <c r="W61" s="33"/>
      <c r="X61" s="33">
        <v>300945.77546316298</v>
      </c>
      <c r="Y61" s="32"/>
      <c r="Z61" s="32">
        <f t="shared" si="21"/>
        <v>160151.94437868521</v>
      </c>
      <c r="AA61" s="32"/>
      <c r="AB61" s="32">
        <f t="shared" si="22"/>
        <v>-42498194.785621285</v>
      </c>
      <c r="AC61" s="12"/>
      <c r="AD61" s="32"/>
      <c r="AE61" s="32"/>
      <c r="AF61" s="32">
        <f>BA61/100*AF25</f>
        <v>6622043707.4118681</v>
      </c>
      <c r="AG61" s="34">
        <f t="shared" si="28"/>
        <v>6.9864410350375947E-3</v>
      </c>
      <c r="AH61" s="34">
        <f t="shared" si="23"/>
        <v>-6.4176856365436314E-3</v>
      </c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U61" s="31">
        <v>12320860</v>
      </c>
      <c r="AW61" s="31">
        <f t="shared" si="24"/>
        <v>7.0994739662113915E-3</v>
      </c>
      <c r="AX61" s="38">
        <v>7029.4202354912204</v>
      </c>
      <c r="AY61" s="34">
        <f t="shared" si="25"/>
        <v>-1.1223611380567326E-4</v>
      </c>
      <c r="AZ61" s="31">
        <f t="shared" si="29"/>
        <v>104.57126152701422</v>
      </c>
      <c r="BA61" s="31">
        <f t="shared" si="19"/>
        <v>115.22560329613754</v>
      </c>
      <c r="BC61" s="34">
        <f t="shared" si="20"/>
        <v>1.2991033339998147E-2</v>
      </c>
    </row>
    <row r="62" spans="1:55" s="23" customFormat="1">
      <c r="A62" s="23">
        <f t="shared" si="26"/>
        <v>2027</v>
      </c>
      <c r="B62" s="23">
        <f t="shared" si="27"/>
        <v>1</v>
      </c>
      <c r="C62" s="24"/>
      <c r="D62" s="24">
        <v>123041088.880294</v>
      </c>
      <c r="E62" s="24"/>
      <c r="F62" s="25">
        <v>22364174.369048402</v>
      </c>
      <c r="G62" s="24">
        <v>1856840.96824526</v>
      </c>
      <c r="H62" s="25">
        <v>10215791.1506285</v>
      </c>
      <c r="I62" s="25">
        <v>57428.071182842803</v>
      </c>
      <c r="J62" s="24">
        <v>315952.30362768302</v>
      </c>
      <c r="K62" s="24"/>
      <c r="L62" s="25">
        <v>3284983.7168201599</v>
      </c>
      <c r="M62" s="25"/>
      <c r="N62" s="25">
        <v>1012209.24538152</v>
      </c>
      <c r="O62" s="24"/>
      <c r="P62" s="24">
        <v>22614672.740814801</v>
      </c>
      <c r="Q62" s="25"/>
      <c r="R62" s="25">
        <v>22803606.270815399</v>
      </c>
      <c r="S62" s="25"/>
      <c r="T62" s="24">
        <v>87191565.003784195</v>
      </c>
      <c r="U62" s="24"/>
      <c r="V62" s="24">
        <v>119998.911690578</v>
      </c>
      <c r="W62" s="25"/>
      <c r="X62" s="25">
        <v>301402.66952050099</v>
      </c>
      <c r="Y62" s="24"/>
      <c r="Z62" s="24">
        <f t="shared" si="21"/>
        <v>-3737762.1487441063</v>
      </c>
      <c r="AA62" s="24"/>
      <c r="AB62" s="24">
        <f t="shared" si="22"/>
        <v>-58464196.617324606</v>
      </c>
      <c r="AC62" s="12"/>
      <c r="AD62" s="24"/>
      <c r="AE62" s="24"/>
      <c r="AF62" s="24">
        <f>BA62/100*AF25</f>
        <v>6638723654.3592978</v>
      </c>
      <c r="AG62" s="26">
        <f t="shared" si="28"/>
        <v>2.5188518355383641E-3</v>
      </c>
      <c r="AH62" s="26">
        <f t="shared" si="23"/>
        <v>-8.8065416880147244E-3</v>
      </c>
      <c r="AS62" s="26">
        <f>AVERAGE(AG62:AG65)</f>
        <v>3.3430964040646856E-3</v>
      </c>
      <c r="AU62" s="23">
        <v>12302176</v>
      </c>
      <c r="AW62" s="23">
        <f t="shared" si="24"/>
        <v>-1.5164525852903125E-3</v>
      </c>
      <c r="AX62" s="30">
        <v>7057.8291668407501</v>
      </c>
      <c r="AY62" s="26">
        <f t="shared" si="25"/>
        <v>4.0414330624443644E-3</v>
      </c>
      <c r="AZ62" s="23">
        <f t="shared" si="29"/>
        <v>104.99387928073101</v>
      </c>
      <c r="BA62" s="23">
        <f t="shared" si="19"/>
        <v>115.51583951850101</v>
      </c>
      <c r="BC62" s="26">
        <f t="shared" si="20"/>
        <v>1.4903528027184268E-2</v>
      </c>
    </row>
    <row r="63" spans="1:55" s="31" customFormat="1">
      <c r="A63" s="31">
        <f t="shared" si="26"/>
        <v>2027</v>
      </c>
      <c r="B63" s="31">
        <f t="shared" si="27"/>
        <v>2</v>
      </c>
      <c r="C63" s="32"/>
      <c r="D63" s="32">
        <v>123379244.537617</v>
      </c>
      <c r="E63" s="32"/>
      <c r="F63" s="33">
        <v>22425638.162591401</v>
      </c>
      <c r="G63" s="32">
        <v>1959866.7856087901</v>
      </c>
      <c r="H63" s="33">
        <v>10782608.8002322</v>
      </c>
      <c r="I63" s="33">
        <v>60614.436668312599</v>
      </c>
      <c r="J63" s="32">
        <v>333482.74639892997</v>
      </c>
      <c r="K63" s="32"/>
      <c r="L63" s="33">
        <v>2654809.2880081399</v>
      </c>
      <c r="M63" s="33"/>
      <c r="N63" s="33">
        <v>1016653.4564358901</v>
      </c>
      <c r="O63" s="32"/>
      <c r="P63" s="32">
        <v>19369145.371952899</v>
      </c>
      <c r="Q63" s="33"/>
      <c r="R63" s="33">
        <v>25992062.9232946</v>
      </c>
      <c r="S63" s="33"/>
      <c r="T63" s="32">
        <v>99382905.3634969</v>
      </c>
      <c r="U63" s="32"/>
      <c r="V63" s="32">
        <v>124036.385633192</v>
      </c>
      <c r="W63" s="33"/>
      <c r="X63" s="33">
        <v>311543.64002830797</v>
      </c>
      <c r="Y63" s="32"/>
      <c r="Z63" s="32">
        <f t="shared" si="21"/>
        <v>18998.401892364025</v>
      </c>
      <c r="AA63" s="32"/>
      <c r="AB63" s="32">
        <f t="shared" si="22"/>
        <v>-43365484.54607299</v>
      </c>
      <c r="AC63" s="12"/>
      <c r="AD63" s="32"/>
      <c r="AE63" s="32"/>
      <c r="AF63" s="32">
        <f>BA63/100*AF25</f>
        <v>6651702430.50982</v>
      </c>
      <c r="AG63" s="34">
        <f t="shared" si="28"/>
        <v>1.9550107560208142E-3</v>
      </c>
      <c r="AH63" s="34">
        <f t="shared" si="23"/>
        <v>-6.5194564848790508E-3</v>
      </c>
      <c r="AU63" s="31">
        <v>12330638</v>
      </c>
      <c r="AW63" s="31">
        <f t="shared" si="24"/>
        <v>2.3135744440658302E-3</v>
      </c>
      <c r="AX63" s="38">
        <v>7055.30432699005</v>
      </c>
      <c r="AY63" s="34">
        <f t="shared" si="25"/>
        <v>-3.5773603908725605E-4</v>
      </c>
      <c r="AZ63" s="31">
        <f t="shared" si="29"/>
        <v>104.95631918622871</v>
      </c>
      <c r="BA63" s="31">
        <f t="shared" si="19"/>
        <v>115.74167422725046</v>
      </c>
      <c r="BC63" s="34">
        <f t="shared" si="20"/>
        <v>1.3058905558159454E-2</v>
      </c>
    </row>
    <row r="64" spans="1:55">
      <c r="A64" s="31">
        <f t="shared" si="26"/>
        <v>2027</v>
      </c>
      <c r="B64" s="31">
        <f t="shared" si="27"/>
        <v>3</v>
      </c>
      <c r="C64" s="32"/>
      <c r="D64" s="32">
        <v>123142767.378033</v>
      </c>
      <c r="E64" s="32"/>
      <c r="F64" s="33">
        <v>22382655.6396037</v>
      </c>
      <c r="G64" s="32">
        <v>2064655.3770902201</v>
      </c>
      <c r="H64" s="33">
        <v>11359124.7129301</v>
      </c>
      <c r="I64" s="33">
        <v>63855.3209409341</v>
      </c>
      <c r="J64" s="32">
        <v>351313.13545144303</v>
      </c>
      <c r="K64" s="32"/>
      <c r="L64" s="33">
        <v>2627440.2302562301</v>
      </c>
      <c r="M64" s="33"/>
      <c r="N64" s="33">
        <v>1016337.95120847</v>
      </c>
      <c r="O64" s="32"/>
      <c r="P64" s="32">
        <v>19225391.384498999</v>
      </c>
      <c r="Q64" s="33"/>
      <c r="R64" s="33">
        <v>22859183.6066342</v>
      </c>
      <c r="S64" s="33"/>
      <c r="T64" s="32">
        <v>87404069.764269605</v>
      </c>
      <c r="U64" s="32"/>
      <c r="V64" s="32">
        <v>121001.67548312699</v>
      </c>
      <c r="W64" s="33"/>
      <c r="X64" s="33">
        <v>303921.32306256099</v>
      </c>
      <c r="Y64" s="32"/>
      <c r="Z64" s="32">
        <f t="shared" si="21"/>
        <v>-3046248.5389510728</v>
      </c>
      <c r="AA64" s="32"/>
      <c r="AB64" s="32">
        <f t="shared" si="22"/>
        <v>-54964088.99826239</v>
      </c>
      <c r="AC64" s="12"/>
      <c r="AD64" s="32"/>
      <c r="AE64" s="32"/>
      <c r="AF64" s="32">
        <f>BA64/100*AF25</f>
        <v>6681449829.3025331</v>
      </c>
      <c r="AG64" s="34">
        <f t="shared" si="28"/>
        <v>4.4721481610886151E-3</v>
      </c>
      <c r="AH64" s="34">
        <f t="shared" si="23"/>
        <v>-8.2263715813907425E-3</v>
      </c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  <c r="AU64" s="31">
        <v>12339883</v>
      </c>
      <c r="AW64" s="31">
        <f t="shared" si="24"/>
        <v>7.4975844721092292E-4</v>
      </c>
      <c r="AX64" s="38">
        <v>7081.5472433968598</v>
      </c>
      <c r="AY64" s="34">
        <f t="shared" si="25"/>
        <v>3.719600911674021E-3</v>
      </c>
      <c r="AZ64" s="31">
        <f t="shared" si="29"/>
        <v>105.34671480675975</v>
      </c>
      <c r="BA64" s="31">
        <f t="shared" si="19"/>
        <v>116.25928814280718</v>
      </c>
      <c r="BC64" s="34">
        <f t="shared" si="20"/>
        <v>1.4869061218251866E-2</v>
      </c>
    </row>
    <row r="65" spans="1:55">
      <c r="A65" s="31">
        <f t="shared" si="26"/>
        <v>2027</v>
      </c>
      <c r="B65" s="31">
        <f t="shared" si="27"/>
        <v>4</v>
      </c>
      <c r="C65" s="32"/>
      <c r="D65" s="32">
        <v>123641332.29048</v>
      </c>
      <c r="E65" s="32"/>
      <c r="F65" s="33">
        <v>22473275.714065999</v>
      </c>
      <c r="G65" s="32">
        <v>2180786.00662527</v>
      </c>
      <c r="H65" s="33">
        <v>11998041.172556801</v>
      </c>
      <c r="I65" s="33">
        <v>67446.989895626903</v>
      </c>
      <c r="J65" s="32">
        <v>371073.43832649902</v>
      </c>
      <c r="K65" s="32"/>
      <c r="L65" s="33">
        <v>2613370.72497031</v>
      </c>
      <c r="M65" s="33"/>
      <c r="N65" s="33">
        <v>1022602.18543566</v>
      </c>
      <c r="O65" s="32"/>
      <c r="P65" s="32">
        <v>19186848.623156901</v>
      </c>
      <c r="Q65" s="33"/>
      <c r="R65" s="33">
        <v>26320946.317072898</v>
      </c>
      <c r="S65" s="33"/>
      <c r="T65" s="32">
        <v>100640419.524491</v>
      </c>
      <c r="U65" s="32"/>
      <c r="V65" s="32">
        <v>123728.427120065</v>
      </c>
      <c r="W65" s="33"/>
      <c r="X65" s="33">
        <v>310770.13703023701</v>
      </c>
      <c r="Y65" s="32"/>
      <c r="Z65" s="32">
        <f t="shared" si="21"/>
        <v>335426.1197209917</v>
      </c>
      <c r="AA65" s="32"/>
      <c r="AB65" s="32">
        <f t="shared" si="22"/>
        <v>-42187761.389145911</v>
      </c>
      <c r="AC65" s="12"/>
      <c r="AD65" s="32"/>
      <c r="AE65" s="32"/>
      <c r="AF65" s="32">
        <f>BA65/100*AF25</f>
        <v>6711024430.8794355</v>
      </c>
      <c r="AG65" s="34">
        <f t="shared" si="28"/>
        <v>4.4263748636109478E-3</v>
      </c>
      <c r="AH65" s="34">
        <f t="shared" si="23"/>
        <v>-6.2863370300110027E-3</v>
      </c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U65" s="31">
        <v>12376660</v>
      </c>
      <c r="AW65" s="31">
        <f t="shared" si="24"/>
        <v>2.9803361992978379E-3</v>
      </c>
      <c r="AX65" s="38">
        <v>7091.7570059889304</v>
      </c>
      <c r="AY65" s="34">
        <f t="shared" si="25"/>
        <v>1.4417417890688466E-3</v>
      </c>
      <c r="AZ65" s="31">
        <f t="shared" si="29"/>
        <v>105.49859756783778</v>
      </c>
      <c r="BA65" s="31">
        <f t="shared" si="19"/>
        <v>116.77389533350379</v>
      </c>
      <c r="BC65" s="34">
        <f t="shared" si="20"/>
        <v>1.3076167793727878E-2</v>
      </c>
    </row>
    <row r="66" spans="1:55" s="23" customFormat="1">
      <c r="A66" s="23">
        <f t="shared" si="26"/>
        <v>2028</v>
      </c>
      <c r="B66" s="23">
        <f t="shared" si="27"/>
        <v>1</v>
      </c>
      <c r="C66" s="24"/>
      <c r="D66" s="24">
        <v>123974877.90158901</v>
      </c>
      <c r="E66" s="24"/>
      <c r="F66" s="25">
        <v>22533901.5771394</v>
      </c>
      <c r="G66" s="24">
        <v>2278324.6870554602</v>
      </c>
      <c r="H66" s="25">
        <v>12534670.2137204</v>
      </c>
      <c r="I66" s="25">
        <v>70463.650115117402</v>
      </c>
      <c r="J66" s="24">
        <v>387670.21279547602</v>
      </c>
      <c r="K66" s="24"/>
      <c r="L66" s="25">
        <v>3164720.2837847099</v>
      </c>
      <c r="M66" s="25"/>
      <c r="N66" s="25">
        <v>1027548.0249345599</v>
      </c>
      <c r="O66" s="24"/>
      <c r="P66" s="24">
        <v>22075014.6545147</v>
      </c>
      <c r="Q66" s="25"/>
      <c r="R66" s="25">
        <v>23001778.129421402</v>
      </c>
      <c r="S66" s="25"/>
      <c r="T66" s="24">
        <v>87949292.281056106</v>
      </c>
      <c r="U66" s="24"/>
      <c r="V66" s="24">
        <v>121908.175004315</v>
      </c>
      <c r="W66" s="25"/>
      <c r="X66" s="25">
        <v>306198.18850871897</v>
      </c>
      <c r="Y66" s="24"/>
      <c r="Z66" s="24">
        <f t="shared" si="21"/>
        <v>-3602483.5814329535</v>
      </c>
      <c r="AA66" s="24"/>
      <c r="AB66" s="24">
        <f t="shared" si="22"/>
        <v>-58100600.2750476</v>
      </c>
      <c r="AC66" s="12"/>
      <c r="AD66" s="24"/>
      <c r="AE66" s="24"/>
      <c r="AF66" s="24">
        <f>BA66/100*AF25</f>
        <v>6708715904.3628988</v>
      </c>
      <c r="AG66" s="26">
        <f t="shared" si="28"/>
        <v>-3.439901821716652E-4</v>
      </c>
      <c r="AH66" s="26">
        <f t="shared" si="23"/>
        <v>-8.6604651476242817E-3</v>
      </c>
      <c r="AS66" s="26">
        <f>AVERAGE(AG66:AG69)</f>
        <v>2.2384682114467845E-3</v>
      </c>
      <c r="AU66" s="23">
        <v>12362605</v>
      </c>
      <c r="AW66" s="23">
        <f t="shared" si="24"/>
        <v>-1.1356052440642307E-3</v>
      </c>
      <c r="AX66" s="30">
        <v>7097.3773301197098</v>
      </c>
      <c r="AY66" s="26">
        <f t="shared" si="25"/>
        <v>7.9251504613498335E-4</v>
      </c>
      <c r="AZ66" s="23">
        <f t="shared" si="29"/>
        <v>105.58220679375643</v>
      </c>
      <c r="BA66" s="23">
        <f t="shared" si="19"/>
        <v>116.73372625997513</v>
      </c>
      <c r="BC66" s="26">
        <f t="shared" si="20"/>
        <v>1.4927209681702566E-2</v>
      </c>
    </row>
    <row r="67" spans="1:55" s="31" customFormat="1">
      <c r="A67" s="31">
        <f t="shared" si="26"/>
        <v>2028</v>
      </c>
      <c r="B67" s="31">
        <f t="shared" si="27"/>
        <v>2</v>
      </c>
      <c r="C67" s="32"/>
      <c r="D67" s="32">
        <v>124138839.51018301</v>
      </c>
      <c r="E67" s="32"/>
      <c r="F67" s="33">
        <v>22563703.540352002</v>
      </c>
      <c r="G67" s="32">
        <v>2391717.9821112999</v>
      </c>
      <c r="H67" s="33">
        <v>13158526.666686701</v>
      </c>
      <c r="I67" s="33">
        <v>73970.659240555004</v>
      </c>
      <c r="J67" s="32">
        <v>406964.74226865702</v>
      </c>
      <c r="K67" s="32"/>
      <c r="L67" s="33">
        <v>2669502.8360135299</v>
      </c>
      <c r="M67" s="33"/>
      <c r="N67" s="33">
        <v>1031487.1326539899</v>
      </c>
      <c r="O67" s="32"/>
      <c r="P67" s="32">
        <v>19527000.772312999</v>
      </c>
      <c r="Q67" s="33"/>
      <c r="R67" s="33">
        <v>26229419.928094398</v>
      </c>
      <c r="S67" s="33"/>
      <c r="T67" s="32">
        <v>100290460.44348399</v>
      </c>
      <c r="U67" s="32"/>
      <c r="V67" s="32">
        <v>125142.23724279299</v>
      </c>
      <c r="W67" s="33"/>
      <c r="X67" s="33">
        <v>314321.22044576</v>
      </c>
      <c r="Y67" s="32"/>
      <c r="Z67" s="32">
        <f t="shared" si="21"/>
        <v>89868.656317669898</v>
      </c>
      <c r="AA67" s="32"/>
      <c r="AB67" s="32">
        <f t="shared" si="22"/>
        <v>-43375379.839012012</v>
      </c>
      <c r="AC67" s="12"/>
      <c r="AD67" s="32"/>
      <c r="AE67" s="32"/>
      <c r="AF67" s="32">
        <f>BA67/100*AF25</f>
        <v>6703539607.5680475</v>
      </c>
      <c r="AG67" s="34">
        <f t="shared" si="28"/>
        <v>-7.7157787997625404E-4</v>
      </c>
      <c r="AH67" s="34">
        <f t="shared" si="23"/>
        <v>-6.4705189166097887E-3</v>
      </c>
      <c r="AU67" s="31">
        <v>12338893</v>
      </c>
      <c r="AW67" s="31">
        <f t="shared" si="24"/>
        <v>-1.9180423543419855E-3</v>
      </c>
      <c r="AX67" s="38">
        <v>7105.5298579835999</v>
      </c>
      <c r="AY67" s="34">
        <f t="shared" si="25"/>
        <v>1.1486676676034347E-3</v>
      </c>
      <c r="AZ67" s="31">
        <f t="shared" si="29"/>
        <v>105.70348566097462</v>
      </c>
      <c r="BA67" s="31">
        <f t="shared" si="19"/>
        <v>116.64365709894574</v>
      </c>
      <c r="BC67" s="34">
        <f t="shared" si="20"/>
        <v>1.3143644186453146E-2</v>
      </c>
    </row>
    <row r="68" spans="1:55">
      <c r="A68" s="31">
        <f t="shared" si="26"/>
        <v>2028</v>
      </c>
      <c r="B68" s="31">
        <f t="shared" si="27"/>
        <v>3</v>
      </c>
      <c r="C68" s="32"/>
      <c r="D68" s="32">
        <v>124253974.960723</v>
      </c>
      <c r="E68" s="32"/>
      <c r="F68" s="33">
        <v>22584630.7713717</v>
      </c>
      <c r="G68" s="32">
        <v>2493288.9958401802</v>
      </c>
      <c r="H68" s="33">
        <v>13717340.415929001</v>
      </c>
      <c r="I68" s="33">
        <v>77112.030799180706</v>
      </c>
      <c r="J68" s="32">
        <v>424247.64172976301</v>
      </c>
      <c r="K68" s="32"/>
      <c r="L68" s="33">
        <v>2576957.9227324701</v>
      </c>
      <c r="M68" s="33"/>
      <c r="N68" s="33">
        <v>1034300.13299328</v>
      </c>
      <c r="O68" s="32"/>
      <c r="P68" s="32">
        <v>19062261.075254999</v>
      </c>
      <c r="Q68" s="33"/>
      <c r="R68" s="33">
        <v>22963025.622186501</v>
      </c>
      <c r="S68" s="33"/>
      <c r="T68" s="32">
        <v>87801118.710897803</v>
      </c>
      <c r="U68" s="32"/>
      <c r="V68" s="32">
        <v>129482.111365109</v>
      </c>
      <c r="W68" s="33"/>
      <c r="X68" s="33">
        <v>325221.73302059103</v>
      </c>
      <c r="Y68" s="32"/>
      <c r="Z68" s="32">
        <f t="shared" si="21"/>
        <v>-3103381.0935458392</v>
      </c>
      <c r="AA68" s="32"/>
      <c r="AB68" s="32">
        <f t="shared" si="22"/>
        <v>-55515117.325080201</v>
      </c>
      <c r="AC68" s="12"/>
      <c r="AD68" s="32"/>
      <c r="AE68" s="32"/>
      <c r="AF68" s="32">
        <f>BA68/100*AF25</f>
        <v>6758593901.8851233</v>
      </c>
      <c r="AG68" s="34">
        <f t="shared" si="28"/>
        <v>8.2127200762596338E-3</v>
      </c>
      <c r="AH68" s="34">
        <f t="shared" si="23"/>
        <v>-8.2140039971325685E-3</v>
      </c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2"/>
      <c r="AU68" s="31">
        <v>12424946</v>
      </c>
      <c r="AW68" s="31">
        <f t="shared" si="24"/>
        <v>6.9741264471618325E-3</v>
      </c>
      <c r="AX68" s="38">
        <v>7114.2697687542104</v>
      </c>
      <c r="AY68" s="34">
        <f t="shared" si="25"/>
        <v>1.2300153465389493E-3</v>
      </c>
      <c r="AZ68" s="31">
        <f t="shared" si="29"/>
        <v>105.83350257052028</v>
      </c>
      <c r="BA68" s="31">
        <f t="shared" si="19"/>
        <v>117.60161880337058</v>
      </c>
      <c r="BC68" s="34">
        <f t="shared" si="20"/>
        <v>1.5043025615372655E-2</v>
      </c>
    </row>
    <row r="69" spans="1:55">
      <c r="A69" s="31">
        <f t="shared" si="26"/>
        <v>2028</v>
      </c>
      <c r="B69" s="31">
        <f t="shared" si="27"/>
        <v>4</v>
      </c>
      <c r="C69" s="32"/>
      <c r="D69" s="32">
        <v>124432166.38758799</v>
      </c>
      <c r="E69" s="32"/>
      <c r="F69" s="33">
        <v>22617019.172496501</v>
      </c>
      <c r="G69" s="32">
        <v>2592221.5247125002</v>
      </c>
      <c r="H69" s="33">
        <v>14261637.9999694</v>
      </c>
      <c r="I69" s="33">
        <v>80171.799733376596</v>
      </c>
      <c r="J69" s="32">
        <v>441081.58762792201</v>
      </c>
      <c r="K69" s="32"/>
      <c r="L69" s="33">
        <v>2632024.9260657001</v>
      </c>
      <c r="M69" s="33"/>
      <c r="N69" s="33">
        <v>1038005.43824898</v>
      </c>
      <c r="O69" s="32"/>
      <c r="P69" s="32">
        <v>19368389.513603799</v>
      </c>
      <c r="Q69" s="33"/>
      <c r="R69" s="33">
        <v>26392474.926681399</v>
      </c>
      <c r="S69" s="33"/>
      <c r="T69" s="32">
        <v>100913915.362835</v>
      </c>
      <c r="U69" s="32"/>
      <c r="V69" s="32">
        <v>131354.59373167099</v>
      </c>
      <c r="W69" s="33"/>
      <c r="X69" s="33">
        <v>329924.86887374899</v>
      </c>
      <c r="Y69" s="32"/>
      <c r="Z69" s="32">
        <f t="shared" si="21"/>
        <v>236779.98360188678</v>
      </c>
      <c r="AA69" s="32"/>
      <c r="AB69" s="32">
        <f t="shared" si="22"/>
        <v>-42886640.538356781</v>
      </c>
      <c r="AC69" s="12"/>
      <c r="AD69" s="32"/>
      <c r="AE69" s="32"/>
      <c r="AF69" s="32">
        <f>BA69/100*AF25</f>
        <v>6771142723.9755878</v>
      </c>
      <c r="AG69" s="34">
        <f t="shared" si="28"/>
        <v>1.8567208316754235E-3</v>
      </c>
      <c r="AH69" s="34">
        <f t="shared" si="23"/>
        <v>-6.3337374925655759E-3</v>
      </c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U69" s="31">
        <v>12435652</v>
      </c>
      <c r="AW69" s="31">
        <f t="shared" si="24"/>
        <v>8.61653644208997E-4</v>
      </c>
      <c r="AX69" s="38">
        <v>7121.3428506171203</v>
      </c>
      <c r="AY69" s="34">
        <f t="shared" si="25"/>
        <v>9.9421052234690676E-4</v>
      </c>
      <c r="AZ69" s="31">
        <f t="shared" si="29"/>
        <v>105.93872335239271</v>
      </c>
      <c r="BA69" s="31">
        <f t="shared" si="19"/>
        <v>117.81997217884157</v>
      </c>
      <c r="BC69" s="34">
        <f t="shared" si="20"/>
        <v>1.3081404223982993E-2</v>
      </c>
    </row>
    <row r="70" spans="1:55" s="23" customFormat="1">
      <c r="A70" s="23">
        <f t="shared" si="26"/>
        <v>2029</v>
      </c>
      <c r="B70" s="23">
        <f t="shared" si="27"/>
        <v>1</v>
      </c>
      <c r="C70" s="24"/>
      <c r="D70" s="24">
        <v>125243022.104048</v>
      </c>
      <c r="E70" s="24"/>
      <c r="F70" s="25">
        <v>22764401.797244601</v>
      </c>
      <c r="G70" s="24">
        <v>2704621.1366719701</v>
      </c>
      <c r="H70" s="25">
        <v>14880027.5017235</v>
      </c>
      <c r="I70" s="25">
        <v>83648.076391918104</v>
      </c>
      <c r="J70" s="24">
        <v>460207.03613578499</v>
      </c>
      <c r="K70" s="24"/>
      <c r="L70" s="25">
        <v>3281032.6215573102</v>
      </c>
      <c r="M70" s="25"/>
      <c r="N70" s="25">
        <v>1046946.55939233</v>
      </c>
      <c r="O70" s="24"/>
      <c r="P70" s="24">
        <v>22785284.941236001</v>
      </c>
      <c r="Q70" s="25"/>
      <c r="R70" s="25">
        <v>23329322.437895101</v>
      </c>
      <c r="S70" s="25"/>
      <c r="T70" s="24">
        <v>89201686.333327293</v>
      </c>
      <c r="U70" s="24"/>
      <c r="V70" s="24">
        <v>124899.318194591</v>
      </c>
      <c r="W70" s="25"/>
      <c r="X70" s="25">
        <v>313711.077832182</v>
      </c>
      <c r="Y70" s="24"/>
      <c r="Z70" s="24">
        <f t="shared" si="21"/>
        <v>-3638159.2221045494</v>
      </c>
      <c r="AA70" s="24"/>
      <c r="AB70" s="24">
        <f t="shared" si="22"/>
        <v>-58826620.71195671</v>
      </c>
      <c r="AC70" s="12"/>
      <c r="AD70" s="24"/>
      <c r="AE70" s="24"/>
      <c r="AF70" s="24">
        <f>BA70/100*AF25</f>
        <v>6830716857.2478399</v>
      </c>
      <c r="AG70" s="26">
        <f t="shared" si="28"/>
        <v>8.7982391895697499E-3</v>
      </c>
      <c r="AH70" s="26">
        <f t="shared" si="23"/>
        <v>-8.612071315697677E-3</v>
      </c>
      <c r="AS70" s="26">
        <f>AVERAGE(AG70:AG73)</f>
        <v>4.4143948770759781E-3</v>
      </c>
      <c r="AU70" s="23">
        <v>12555030</v>
      </c>
      <c r="AW70" s="23">
        <f t="shared" si="24"/>
        <v>9.5996575008692742E-3</v>
      </c>
      <c r="AX70" s="30">
        <v>7115.6899420418004</v>
      </c>
      <c r="AY70" s="26">
        <f t="shared" si="25"/>
        <v>-7.9379812121110405E-4</v>
      </c>
      <c r="AZ70" s="23">
        <f t="shared" si="29"/>
        <v>105.85462939283208</v>
      </c>
      <c r="BA70" s="23">
        <f t="shared" si="19"/>
        <v>118.85658047537946</v>
      </c>
      <c r="BC70" s="26">
        <f t="shared" si="20"/>
        <v>1.4941467576790782E-2</v>
      </c>
    </row>
    <row r="71" spans="1:55" s="31" customFormat="1">
      <c r="A71" s="31">
        <f t="shared" si="26"/>
        <v>2029</v>
      </c>
      <c r="B71" s="31">
        <f t="shared" si="27"/>
        <v>2</v>
      </c>
      <c r="C71" s="32"/>
      <c r="D71" s="32">
        <v>125314063.087007</v>
      </c>
      <c r="E71" s="32"/>
      <c r="F71" s="33">
        <v>22777314.336825602</v>
      </c>
      <c r="G71" s="32">
        <v>2796884.4535806901</v>
      </c>
      <c r="H71" s="33">
        <v>15387633.0492757</v>
      </c>
      <c r="I71" s="33">
        <v>86501.581038577904</v>
      </c>
      <c r="J71" s="32">
        <v>475906.17678172397</v>
      </c>
      <c r="K71" s="32"/>
      <c r="L71" s="33">
        <v>2655064.7525186101</v>
      </c>
      <c r="M71" s="33"/>
      <c r="N71" s="33">
        <v>1049177.0112466901</v>
      </c>
      <c r="O71" s="32"/>
      <c r="P71" s="32">
        <v>19549405.981081098</v>
      </c>
      <c r="Q71" s="33"/>
      <c r="R71" s="33">
        <v>26572238.257727198</v>
      </c>
      <c r="S71" s="33"/>
      <c r="T71" s="32">
        <v>101601256.039482</v>
      </c>
      <c r="U71" s="32"/>
      <c r="V71" s="32">
        <v>130334.221262725</v>
      </c>
      <c r="W71" s="33"/>
      <c r="X71" s="33">
        <v>327361.987413303</v>
      </c>
      <c r="Y71" s="32"/>
      <c r="Z71" s="32">
        <f t="shared" si="21"/>
        <v>221016.37839902192</v>
      </c>
      <c r="AA71" s="32"/>
      <c r="AB71" s="32">
        <f t="shared" si="22"/>
        <v>-43262213.028606102</v>
      </c>
      <c r="AC71" s="12"/>
      <c r="AD71" s="32"/>
      <c r="AE71" s="32"/>
      <c r="AF71" s="32">
        <f>BA71/100*AF25</f>
        <v>6833064613.0346022</v>
      </c>
      <c r="AG71" s="34">
        <f t="shared" si="28"/>
        <v>3.4370562209310639E-4</v>
      </c>
      <c r="AH71" s="34">
        <f t="shared" si="23"/>
        <v>-6.3313045432177046E-3</v>
      </c>
      <c r="AU71" s="31">
        <v>12536444</v>
      </c>
      <c r="AW71" s="31">
        <f t="shared" si="24"/>
        <v>-1.4803628505865776E-3</v>
      </c>
      <c r="AX71" s="38">
        <v>7128.6886905908996</v>
      </c>
      <c r="AY71" s="34">
        <f t="shared" si="25"/>
        <v>1.8267727592089704E-3</v>
      </c>
      <c r="AZ71" s="31">
        <f t="shared" si="29"/>
        <v>106.04800174624306</v>
      </c>
      <c r="BA71" s="31">
        <f t="shared" si="19"/>
        <v>118.8974321503116</v>
      </c>
      <c r="BC71" s="34">
        <f t="shared" ref="BC71:BC102" si="30">T78/AF78</f>
        <v>1.3093551737935234E-2</v>
      </c>
    </row>
    <row r="72" spans="1:55">
      <c r="A72" s="31">
        <f t="shared" si="26"/>
        <v>2029</v>
      </c>
      <c r="B72" s="31">
        <f t="shared" si="27"/>
        <v>3</v>
      </c>
      <c r="C72" s="32"/>
      <c r="D72" s="32">
        <v>125567805.16730399</v>
      </c>
      <c r="E72" s="32"/>
      <c r="F72" s="33">
        <v>22823434.9635216</v>
      </c>
      <c r="G72" s="32">
        <v>2873483.0207881602</v>
      </c>
      <c r="H72" s="33">
        <v>15809055.7658202</v>
      </c>
      <c r="I72" s="33">
        <v>88870.608890355099</v>
      </c>
      <c r="J72" s="32">
        <v>488939.86904598301</v>
      </c>
      <c r="K72" s="32"/>
      <c r="L72" s="33">
        <v>2658394.5057728901</v>
      </c>
      <c r="M72" s="33"/>
      <c r="N72" s="33">
        <v>1052864.14371065</v>
      </c>
      <c r="O72" s="32"/>
      <c r="P72" s="32">
        <v>19586969.6014833</v>
      </c>
      <c r="Q72" s="33"/>
      <c r="R72" s="33">
        <v>23472187.6627733</v>
      </c>
      <c r="S72" s="33"/>
      <c r="T72" s="32">
        <v>89747943.903021306</v>
      </c>
      <c r="U72" s="32"/>
      <c r="V72" s="32">
        <v>127708.579244956</v>
      </c>
      <c r="W72" s="33"/>
      <c r="X72" s="33">
        <v>320767.13165826502</v>
      </c>
      <c r="Y72" s="32"/>
      <c r="Z72" s="32">
        <f t="shared" si="21"/>
        <v>-2934797.3709868826</v>
      </c>
      <c r="AA72" s="32"/>
      <c r="AB72" s="32">
        <f t="shared" si="22"/>
        <v>-55406830.865765989</v>
      </c>
      <c r="AC72" s="12"/>
      <c r="AD72" s="32"/>
      <c r="AE72" s="32"/>
      <c r="AF72" s="32">
        <f>BA72/100*AF25</f>
        <v>6863474476.5259018</v>
      </c>
      <c r="AG72" s="34">
        <f t="shared" si="28"/>
        <v>4.4503989371460721E-3</v>
      </c>
      <c r="AH72" s="34">
        <f t="shared" si="23"/>
        <v>-8.0727088088205987E-3</v>
      </c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2"/>
      <c r="AU72" s="31">
        <v>12516152</v>
      </c>
      <c r="AW72" s="31">
        <f t="shared" si="24"/>
        <v>-1.6186408203155535E-3</v>
      </c>
      <c r="AX72" s="38">
        <v>7172.0231285628897</v>
      </c>
      <c r="AY72" s="34">
        <f t="shared" si="25"/>
        <v>6.0788792796053698E-3</v>
      </c>
      <c r="AZ72" s="31">
        <f t="shared" si="29"/>
        <v>106.69265474670185</v>
      </c>
      <c r="BA72" s="31">
        <f t="shared" si="19"/>
        <v>119.42657315598275</v>
      </c>
      <c r="BC72" s="34">
        <f t="shared" si="30"/>
        <v>1.4976161565716642E-2</v>
      </c>
    </row>
    <row r="73" spans="1:55">
      <c r="A73" s="31">
        <f t="shared" si="26"/>
        <v>2029</v>
      </c>
      <c r="B73" s="31">
        <f t="shared" si="27"/>
        <v>4</v>
      </c>
      <c r="C73" s="32"/>
      <c r="D73" s="32">
        <v>125674469.27537</v>
      </c>
      <c r="E73" s="32"/>
      <c r="F73" s="33">
        <v>22842822.427769601</v>
      </c>
      <c r="G73" s="32">
        <v>2957409.3480172399</v>
      </c>
      <c r="H73" s="33">
        <v>16270793.655964799</v>
      </c>
      <c r="I73" s="33">
        <v>91466.268495379001</v>
      </c>
      <c r="J73" s="32">
        <v>503220.422349428</v>
      </c>
      <c r="K73" s="32"/>
      <c r="L73" s="33">
        <v>2628307.34166882</v>
      </c>
      <c r="M73" s="33"/>
      <c r="N73" s="33">
        <v>1055704.64429305</v>
      </c>
      <c r="O73" s="32"/>
      <c r="P73" s="32">
        <v>19446474.760040101</v>
      </c>
      <c r="Q73" s="33"/>
      <c r="R73" s="33">
        <v>26903801.364369702</v>
      </c>
      <c r="S73" s="33"/>
      <c r="T73" s="32">
        <v>102869016.314868</v>
      </c>
      <c r="U73" s="32"/>
      <c r="V73" s="32">
        <v>125334.69149051901</v>
      </c>
      <c r="W73" s="33"/>
      <c r="X73" s="33">
        <v>314804.61002994998</v>
      </c>
      <c r="Y73" s="32"/>
      <c r="Z73" s="32">
        <f t="shared" si="21"/>
        <v>502301.64212875068</v>
      </c>
      <c r="AA73" s="32"/>
      <c r="AB73" s="32">
        <f t="shared" si="22"/>
        <v>-42251927.720542103</v>
      </c>
      <c r="AC73" s="12"/>
      <c r="AD73" s="32"/>
      <c r="AE73" s="32"/>
      <c r="AF73" s="32">
        <f>BA73/100*AF25</f>
        <v>6891376118.402256</v>
      </c>
      <c r="AG73" s="34">
        <f t="shared" si="28"/>
        <v>4.0652357594949846E-3</v>
      </c>
      <c r="AH73" s="34">
        <f t="shared" si="23"/>
        <v>-6.1311307051889778E-3</v>
      </c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U73" s="31">
        <v>12528971</v>
      </c>
      <c r="AW73" s="31">
        <f t="shared" si="24"/>
        <v>1.0241965741547402E-3</v>
      </c>
      <c r="AX73" s="38">
        <v>7193.8112166498404</v>
      </c>
      <c r="AY73" s="34">
        <f t="shared" si="25"/>
        <v>3.0379277501460739E-3</v>
      </c>
      <c r="AZ73" s="31">
        <f t="shared" si="29"/>
        <v>107.0167793232936</v>
      </c>
      <c r="BA73" s="31">
        <f t="shared" si="19"/>
        <v>119.91207033181038</v>
      </c>
      <c r="BC73" s="34">
        <f t="shared" si="30"/>
        <v>1.3017319080504169E-2</v>
      </c>
    </row>
    <row r="74" spans="1:55" s="23" customFormat="1">
      <c r="A74" s="23">
        <f t="shared" si="26"/>
        <v>2030</v>
      </c>
      <c r="B74" s="23">
        <f t="shared" si="27"/>
        <v>1</v>
      </c>
      <c r="C74" s="24"/>
      <c r="D74" s="24">
        <v>125976188.69827101</v>
      </c>
      <c r="E74" s="24"/>
      <c r="F74" s="25">
        <v>22897663.504402701</v>
      </c>
      <c r="G74" s="24">
        <v>3027486.07402007</v>
      </c>
      <c r="H74" s="25">
        <v>16656335.126455501</v>
      </c>
      <c r="I74" s="25">
        <v>93633.589918146798</v>
      </c>
      <c r="J74" s="24">
        <v>515144.38535429601</v>
      </c>
      <c r="K74" s="24"/>
      <c r="L74" s="25">
        <v>3240990.9267402901</v>
      </c>
      <c r="M74" s="25"/>
      <c r="N74" s="25">
        <v>1059536.01293538</v>
      </c>
      <c r="O74" s="24"/>
      <c r="P74" s="24">
        <v>22646771.855384801</v>
      </c>
      <c r="Q74" s="25"/>
      <c r="R74" s="25">
        <v>23862102.724276099</v>
      </c>
      <c r="S74" s="25"/>
      <c r="T74" s="24">
        <v>91238817.935278505</v>
      </c>
      <c r="U74" s="24"/>
      <c r="V74" s="24">
        <v>122021.51059247799</v>
      </c>
      <c r="W74" s="25"/>
      <c r="X74" s="25">
        <v>306482.85483062902</v>
      </c>
      <c r="Y74" s="24"/>
      <c r="Z74" s="24">
        <f t="shared" si="21"/>
        <v>-3214066.2092097923</v>
      </c>
      <c r="AA74" s="24"/>
      <c r="AB74" s="24">
        <f t="shared" si="22"/>
        <v>-57384142.618377298</v>
      </c>
      <c r="AC74" s="12"/>
      <c r="AD74" s="24"/>
      <c r="AE74" s="24"/>
      <c r="AF74" s="24">
        <f>BA74/100*AF25</f>
        <v>6941668280.1955547</v>
      </c>
      <c r="AG74" s="26">
        <f t="shared" si="28"/>
        <v>7.2978402178633089E-3</v>
      </c>
      <c r="AH74" s="26">
        <f t="shared" si="23"/>
        <v>-8.2666212648180182E-3</v>
      </c>
      <c r="AS74" s="26">
        <f>AVERAGE(AG74:AG77)</f>
        <v>4.4212665550136558E-3</v>
      </c>
      <c r="AU74" s="23">
        <v>12570335</v>
      </c>
      <c r="AW74" s="23">
        <f t="shared" si="24"/>
        <v>3.3014682530592494E-3</v>
      </c>
      <c r="AX74" s="30">
        <v>7222.4657600508099</v>
      </c>
      <c r="AY74" s="26">
        <f t="shared" si="25"/>
        <v>3.983221485524875E-3</v>
      </c>
      <c r="AZ74" s="23">
        <f t="shared" si="29"/>
        <v>107.44305085800582</v>
      </c>
      <c r="BA74" s="23">
        <f t="shared" si="19"/>
        <v>120.78716946128515</v>
      </c>
      <c r="BC74" s="26">
        <f t="shared" si="30"/>
        <v>1.4965108960684495E-2</v>
      </c>
    </row>
    <row r="75" spans="1:55" s="31" customFormat="1">
      <c r="A75" s="31">
        <f t="shared" si="26"/>
        <v>2030</v>
      </c>
      <c r="B75" s="31">
        <f t="shared" si="27"/>
        <v>2</v>
      </c>
      <c r="C75" s="32"/>
      <c r="D75" s="32">
        <v>126844094.912689</v>
      </c>
      <c r="E75" s="32"/>
      <c r="F75" s="33">
        <v>23055415.732474301</v>
      </c>
      <c r="G75" s="32">
        <v>3127462.5599168302</v>
      </c>
      <c r="H75" s="33">
        <v>17206376.2540273</v>
      </c>
      <c r="I75" s="33">
        <v>96725.646182994795</v>
      </c>
      <c r="J75" s="32">
        <v>532155.96661939996</v>
      </c>
      <c r="K75" s="32"/>
      <c r="L75" s="33">
        <v>2650932.2584269498</v>
      </c>
      <c r="M75" s="33"/>
      <c r="N75" s="33">
        <v>1070462.9116777601</v>
      </c>
      <c r="O75" s="32"/>
      <c r="P75" s="32">
        <v>19645071.193410199</v>
      </c>
      <c r="Q75" s="33"/>
      <c r="R75" s="33">
        <v>27395365.691455901</v>
      </c>
      <c r="S75" s="33"/>
      <c r="T75" s="32">
        <v>104748555.124198</v>
      </c>
      <c r="U75" s="32"/>
      <c r="V75" s="32">
        <v>120587.61827136199</v>
      </c>
      <c r="W75" s="33"/>
      <c r="X75" s="33">
        <v>302881.33072261198</v>
      </c>
      <c r="Y75" s="32"/>
      <c r="Z75" s="32">
        <f t="shared" si="21"/>
        <v>739142.40714825317</v>
      </c>
      <c r="AA75" s="32"/>
      <c r="AB75" s="32">
        <f t="shared" si="22"/>
        <v>-41740610.981901199</v>
      </c>
      <c r="AC75" s="12"/>
      <c r="AD75" s="32"/>
      <c r="AE75" s="32"/>
      <c r="AF75" s="32">
        <f>BA75/100*AF25</f>
        <v>6963263761.058424</v>
      </c>
      <c r="AG75" s="34">
        <f t="shared" si="28"/>
        <v>3.1109929185871286E-3</v>
      </c>
      <c r="AH75" s="34">
        <f t="shared" si="23"/>
        <v>-5.9944032589046405E-3</v>
      </c>
      <c r="AU75" s="31">
        <v>12596579</v>
      </c>
      <c r="AW75" s="31">
        <f t="shared" si="24"/>
        <v>2.0877725215755986E-3</v>
      </c>
      <c r="AX75" s="38">
        <v>7229.8405374755503</v>
      </c>
      <c r="AY75" s="34">
        <f t="shared" si="25"/>
        <v>1.0210885962979638E-3</v>
      </c>
      <c r="AZ75" s="31">
        <f t="shared" si="29"/>
        <v>107.5527597319884</v>
      </c>
      <c r="BA75" s="31">
        <f t="shared" si="19"/>
        <v>121.16293749013538</v>
      </c>
      <c r="BC75" s="34">
        <f t="shared" si="30"/>
        <v>1.3068393555089408E-2</v>
      </c>
    </row>
    <row r="76" spans="1:55">
      <c r="A76" s="31">
        <f t="shared" si="26"/>
        <v>2030</v>
      </c>
      <c r="B76" s="31">
        <f t="shared" si="27"/>
        <v>3</v>
      </c>
      <c r="C76" s="32"/>
      <c r="D76" s="32">
        <v>127166147.68895499</v>
      </c>
      <c r="E76" s="32"/>
      <c r="F76" s="33">
        <v>23113952.636771899</v>
      </c>
      <c r="G76" s="32">
        <v>3221304.3410093701</v>
      </c>
      <c r="H76" s="33">
        <v>17722666.0457967</v>
      </c>
      <c r="I76" s="33">
        <v>99627.969309568405</v>
      </c>
      <c r="J76" s="32">
        <v>548123.69213804498</v>
      </c>
      <c r="K76" s="32"/>
      <c r="L76" s="33">
        <v>2654948.8403958702</v>
      </c>
      <c r="M76" s="33"/>
      <c r="N76" s="33">
        <v>1074684.2912268499</v>
      </c>
      <c r="O76" s="32"/>
      <c r="P76" s="32">
        <v>19689138.0411117</v>
      </c>
      <c r="Q76" s="33"/>
      <c r="R76" s="33">
        <v>23978339.6754646</v>
      </c>
      <c r="S76" s="33"/>
      <c r="T76" s="32">
        <v>91683259.992601693</v>
      </c>
      <c r="U76" s="32"/>
      <c r="V76" s="32">
        <v>126315.53664678099</v>
      </c>
      <c r="W76" s="33"/>
      <c r="X76" s="33">
        <v>317268.21027697599</v>
      </c>
      <c r="Y76" s="32"/>
      <c r="Z76" s="32">
        <f t="shared" si="21"/>
        <v>-2738930.5562832393</v>
      </c>
      <c r="AA76" s="32"/>
      <c r="AB76" s="32">
        <f t="shared" si="22"/>
        <v>-55172025.737465009</v>
      </c>
      <c r="AC76" s="12"/>
      <c r="AD76" s="32"/>
      <c r="AE76" s="32"/>
      <c r="AF76" s="32">
        <f>BA76/100*AF25</f>
        <v>7008671119.9179049</v>
      </c>
      <c r="AG76" s="34">
        <f t="shared" si="28"/>
        <v>6.5209879185416479E-3</v>
      </c>
      <c r="AH76" s="34">
        <f t="shared" si="23"/>
        <v>-7.8719667100189544E-3</v>
      </c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2"/>
      <c r="AU76" s="31">
        <v>12684335</v>
      </c>
      <c r="AW76" s="31">
        <f t="shared" si="24"/>
        <v>6.9666534064526569E-3</v>
      </c>
      <c r="AX76" s="38">
        <v>7226.6407389521801</v>
      </c>
      <c r="AY76" s="34">
        <f t="shared" si="25"/>
        <v>-4.4258217131957209E-4</v>
      </c>
      <c r="AZ76" s="31">
        <f t="shared" si="29"/>
        <v>107.50515879805481</v>
      </c>
      <c r="BA76" s="31">
        <f t="shared" si="19"/>
        <v>121.95303954168358</v>
      </c>
      <c r="BC76" s="34">
        <f t="shared" si="30"/>
        <v>1.4990088060049173E-2</v>
      </c>
    </row>
    <row r="77" spans="1:55">
      <c r="A77" s="31">
        <f t="shared" si="26"/>
        <v>2030</v>
      </c>
      <c r="B77" s="31">
        <f t="shared" si="27"/>
        <v>4</v>
      </c>
      <c r="C77" s="32"/>
      <c r="D77" s="32">
        <v>126912554.72890501</v>
      </c>
      <c r="E77" s="32"/>
      <c r="F77" s="33">
        <v>23067859.114445802</v>
      </c>
      <c r="G77" s="32">
        <v>3266038.5185644701</v>
      </c>
      <c r="H77" s="33">
        <v>17968780.291988701</v>
      </c>
      <c r="I77" s="33">
        <v>101011.500574159</v>
      </c>
      <c r="J77" s="32">
        <v>555735.47294810205</v>
      </c>
      <c r="K77" s="32"/>
      <c r="L77" s="33">
        <v>2534761.3001170601</v>
      </c>
      <c r="M77" s="33"/>
      <c r="N77" s="33">
        <v>1073254.2102397699</v>
      </c>
      <c r="O77" s="32"/>
      <c r="P77" s="32">
        <v>19057616.439608701</v>
      </c>
      <c r="Q77" s="33"/>
      <c r="R77" s="33">
        <v>27408538.223373301</v>
      </c>
      <c r="S77" s="33"/>
      <c r="T77" s="32">
        <v>104798921.44167</v>
      </c>
      <c r="U77" s="32"/>
      <c r="V77" s="32">
        <v>127214.924517197</v>
      </c>
      <c r="W77" s="33"/>
      <c r="X77" s="33">
        <v>319527.21330674097</v>
      </c>
      <c r="Y77" s="32"/>
      <c r="Z77" s="32">
        <f t="shared" si="21"/>
        <v>859878.52308786288</v>
      </c>
      <c r="AA77" s="32"/>
      <c r="AB77" s="32">
        <f t="shared" si="22"/>
        <v>-41171249.7268437</v>
      </c>
      <c r="AC77" s="12"/>
      <c r="AD77" s="32"/>
      <c r="AE77" s="32"/>
      <c r="AF77" s="32">
        <f>BA77/100*AF25</f>
        <v>7013964384.8947363</v>
      </c>
      <c r="AG77" s="34">
        <f t="shared" si="28"/>
        <v>7.552451650625373E-4</v>
      </c>
      <c r="AH77" s="34">
        <f t="shared" si="23"/>
        <v>-5.8698971747718088E-3</v>
      </c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U77" s="31">
        <v>12692060</v>
      </c>
      <c r="AW77" s="31">
        <f t="shared" si="24"/>
        <v>6.0901891979358788E-4</v>
      </c>
      <c r="AX77" s="38">
        <v>7227.6968203198103</v>
      </c>
      <c r="AY77" s="34">
        <f t="shared" si="25"/>
        <v>1.4613724492181394E-4</v>
      </c>
      <c r="AZ77" s="31">
        <f t="shared" si="29"/>
        <v>107.52086930577644</v>
      </c>
      <c r="BA77" s="31">
        <f t="shared" si="19"/>
        <v>122.04514398516211</v>
      </c>
      <c r="BC77" s="34">
        <f t="shared" si="30"/>
        <v>1.3187863912710693E-2</v>
      </c>
    </row>
    <row r="78" spans="1:55" s="23" customFormat="1">
      <c r="A78" s="23">
        <f t="shared" si="26"/>
        <v>2031</v>
      </c>
      <c r="B78" s="23">
        <f t="shared" si="27"/>
        <v>1</v>
      </c>
      <c r="C78" s="24"/>
      <c r="D78" s="24">
        <v>127418435.51099899</v>
      </c>
      <c r="E78" s="24"/>
      <c r="F78" s="25">
        <v>23159808.9348161</v>
      </c>
      <c r="G78" s="24">
        <v>3337276.4936615201</v>
      </c>
      <c r="H78" s="25">
        <v>18360710.612371899</v>
      </c>
      <c r="I78" s="25">
        <v>103214.736917367</v>
      </c>
      <c r="J78" s="24">
        <v>567857.02924861806</v>
      </c>
      <c r="K78" s="24"/>
      <c r="L78" s="25">
        <v>3098504.6380896098</v>
      </c>
      <c r="M78" s="25"/>
      <c r="N78" s="25">
        <v>1080145.99151312</v>
      </c>
      <c r="O78" s="24"/>
      <c r="P78" s="24">
        <v>22020799.847433101</v>
      </c>
      <c r="Q78" s="25"/>
      <c r="R78" s="25">
        <v>24059498.2771734</v>
      </c>
      <c r="S78" s="25"/>
      <c r="T78" s="24">
        <v>91993576.940389395</v>
      </c>
      <c r="U78" s="24"/>
      <c r="V78" s="24">
        <v>129893.16065404601</v>
      </c>
      <c r="W78" s="25"/>
      <c r="X78" s="25">
        <v>326254.17032560101</v>
      </c>
      <c r="Y78" s="24"/>
      <c r="Z78" s="24">
        <f t="shared" ref="Z78:Z109" si="31">R78+V78-N78-L78-F78</f>
        <v>-3149068.1265913807</v>
      </c>
      <c r="AA78" s="24"/>
      <c r="AB78" s="24">
        <f t="shared" ref="AB78:AB109" si="32">T78-P78-D78</f>
        <v>-57445658.418042704</v>
      </c>
      <c r="AC78" s="12"/>
      <c r="AD78" s="24"/>
      <c r="AE78" s="24"/>
      <c r="AF78" s="24">
        <f>BA78/100*AF25</f>
        <v>7025868823.1903811</v>
      </c>
      <c r="AG78" s="26">
        <f t="shared" si="28"/>
        <v>1.697248181254262E-3</v>
      </c>
      <c r="AH78" s="26">
        <f t="shared" ref="AH78:AH109" si="33">AB78/AF78</f>
        <v>-8.1763067121935207E-3</v>
      </c>
      <c r="AS78" s="26">
        <f>AVERAGE(AG78:AG81)</f>
        <v>3.9021600015872347E-3</v>
      </c>
      <c r="AU78" s="23">
        <v>12655361</v>
      </c>
      <c r="AW78" s="23">
        <f t="shared" si="24"/>
        <v>-2.8914927915562956E-3</v>
      </c>
      <c r="AX78" s="30">
        <v>7260.9590262870497</v>
      </c>
      <c r="AY78" s="26">
        <f t="shared" si="25"/>
        <v>4.6020477607370981E-3</v>
      </c>
      <c r="AZ78" s="23">
        <f t="shared" si="29"/>
        <v>108.0156854815976</v>
      </c>
      <c r="BA78" s="23">
        <f t="shared" si="19"/>
        <v>122.25228488382184</v>
      </c>
      <c r="BC78" s="26">
        <f t="shared" si="30"/>
        <v>1.5031315599947635E-2</v>
      </c>
    </row>
    <row r="79" spans="1:55" s="31" customFormat="1">
      <c r="A79" s="31">
        <f t="shared" si="26"/>
        <v>2031</v>
      </c>
      <c r="B79" s="31">
        <f t="shared" si="27"/>
        <v>2</v>
      </c>
      <c r="C79" s="32"/>
      <c r="D79" s="32">
        <v>127735411.64906999</v>
      </c>
      <c r="E79" s="32"/>
      <c r="F79" s="33">
        <v>23217423.100028299</v>
      </c>
      <c r="G79" s="32">
        <v>3447642.1983698802</v>
      </c>
      <c r="H79" s="33">
        <v>18967910.15653</v>
      </c>
      <c r="I79" s="33">
        <v>106628.10922793399</v>
      </c>
      <c r="J79" s="32">
        <v>586636.39659370901</v>
      </c>
      <c r="K79" s="32"/>
      <c r="L79" s="33">
        <v>2530217.7782723499</v>
      </c>
      <c r="M79" s="33"/>
      <c r="N79" s="33">
        <v>1084127.0149844601</v>
      </c>
      <c r="O79" s="32"/>
      <c r="P79" s="32">
        <v>19093859.0468667</v>
      </c>
      <c r="Q79" s="33"/>
      <c r="R79" s="33">
        <v>27643856.818009399</v>
      </c>
      <c r="S79" s="33"/>
      <c r="T79" s="32">
        <v>105698682.483724</v>
      </c>
      <c r="U79" s="32"/>
      <c r="V79" s="32">
        <v>128709.92744312499</v>
      </c>
      <c r="W79" s="33"/>
      <c r="X79" s="33">
        <v>323282.22963537002</v>
      </c>
      <c r="Y79" s="32"/>
      <c r="Z79" s="32">
        <f t="shared" si="31"/>
        <v>940798.85216741636</v>
      </c>
      <c r="AA79" s="32"/>
      <c r="AB79" s="32">
        <f t="shared" si="32"/>
        <v>-41130588.212212697</v>
      </c>
      <c r="AC79" s="12"/>
      <c r="AD79" s="32"/>
      <c r="AE79" s="32"/>
      <c r="AF79" s="32">
        <f>BA79/100*AF25</f>
        <v>7057795284.8538256</v>
      </c>
      <c r="AG79" s="34">
        <f t="shared" si="28"/>
        <v>4.544130052366536E-3</v>
      </c>
      <c r="AH79" s="34">
        <f t="shared" si="33"/>
        <v>-5.8276822367573896E-3</v>
      </c>
      <c r="AU79" s="31">
        <v>12670507</v>
      </c>
      <c r="AW79" s="31">
        <f t="shared" ref="AW79:AW110" si="34">(AU79-AU78)/AU78</f>
        <v>1.1968050536053456E-3</v>
      </c>
      <c r="AX79" s="38">
        <v>7285.2347626267901</v>
      </c>
      <c r="AY79" s="34">
        <f t="shared" ref="AY79:AY110" si="35">(AX79-AX78)/AX78</f>
        <v>3.3433236920707467E-3</v>
      </c>
      <c r="AZ79" s="31">
        <f t="shared" si="29"/>
        <v>108.37681688198349</v>
      </c>
      <c r="BA79" s="31">
        <f t="shared" si="19"/>
        <v>122.8078151655329</v>
      </c>
      <c r="BC79" s="34">
        <f t="shared" si="30"/>
        <v>1.312418269249805E-2</v>
      </c>
    </row>
    <row r="80" spans="1:55">
      <c r="A80" s="31">
        <f t="shared" si="26"/>
        <v>2031</v>
      </c>
      <c r="B80" s="31">
        <f t="shared" si="27"/>
        <v>3</v>
      </c>
      <c r="C80" s="32"/>
      <c r="D80" s="32">
        <v>128125012.947414</v>
      </c>
      <c r="E80" s="32"/>
      <c r="F80" s="33">
        <v>23288237.747800499</v>
      </c>
      <c r="G80" s="32">
        <v>3547684.7217611899</v>
      </c>
      <c r="H80" s="33">
        <v>19518314.602912601</v>
      </c>
      <c r="I80" s="33">
        <v>109722.207889522</v>
      </c>
      <c r="J80" s="32">
        <v>603659.21452307003</v>
      </c>
      <c r="K80" s="32"/>
      <c r="L80" s="33">
        <v>2539825.4711212101</v>
      </c>
      <c r="M80" s="33"/>
      <c r="N80" s="33">
        <v>1090215.6828795299</v>
      </c>
      <c r="O80" s="32"/>
      <c r="P80" s="32">
        <v>19177211.465043701</v>
      </c>
      <c r="Q80" s="33"/>
      <c r="R80" s="33">
        <v>24138080.742743101</v>
      </c>
      <c r="S80" s="33"/>
      <c r="T80" s="32">
        <v>92294043.808370903</v>
      </c>
      <c r="U80" s="32"/>
      <c r="V80" s="32">
        <v>135410.31846553501</v>
      </c>
      <c r="W80" s="33"/>
      <c r="X80" s="33">
        <v>340111.680107327</v>
      </c>
      <c r="Y80" s="32"/>
      <c r="Z80" s="32">
        <f t="shared" si="31"/>
        <v>-2644787.8405926041</v>
      </c>
      <c r="AA80" s="32"/>
      <c r="AB80" s="32">
        <f t="shared" si="32"/>
        <v>-55008180.604086801</v>
      </c>
      <c r="AC80" s="12"/>
      <c r="AD80" s="32"/>
      <c r="AE80" s="32"/>
      <c r="AF80" s="32">
        <f>BA80/100*AF25</f>
        <v>7090096143.2679501</v>
      </c>
      <c r="AG80" s="34">
        <f t="shared" si="28"/>
        <v>4.5766216092216214E-3</v>
      </c>
      <c r="AH80" s="34">
        <f t="shared" si="33"/>
        <v>-7.7584534105813356E-3</v>
      </c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2"/>
      <c r="AU80" s="31">
        <v>12738268</v>
      </c>
      <c r="AW80" s="31">
        <f t="shared" si="34"/>
        <v>5.3479312232730704E-3</v>
      </c>
      <c r="AX80" s="38">
        <v>7279.6454821015896</v>
      </c>
      <c r="AY80" s="34">
        <f t="shared" si="35"/>
        <v>-7.672066456764808E-4</v>
      </c>
      <c r="AZ80" s="31">
        <f t="shared" si="29"/>
        <v>108.29366946783436</v>
      </c>
      <c r="BA80" s="31">
        <f t="shared" si="19"/>
        <v>123.36986006620077</v>
      </c>
      <c r="BC80" s="34">
        <f t="shared" si="30"/>
        <v>1.5036786042291883E-2</v>
      </c>
    </row>
    <row r="81" spans="1:55">
      <c r="A81" s="31">
        <f t="shared" si="26"/>
        <v>2031</v>
      </c>
      <c r="B81" s="31">
        <f t="shared" si="27"/>
        <v>4</v>
      </c>
      <c r="C81" s="32"/>
      <c r="D81" s="32">
        <v>128002114.83272099</v>
      </c>
      <c r="E81" s="32"/>
      <c r="F81" s="33">
        <v>23265899.560682502</v>
      </c>
      <c r="G81" s="32">
        <v>3606015.2326979199</v>
      </c>
      <c r="H81" s="33">
        <v>19839231.863803402</v>
      </c>
      <c r="I81" s="33">
        <v>111526.24431024501</v>
      </c>
      <c r="J81" s="32">
        <v>613584.49063309701</v>
      </c>
      <c r="K81" s="32"/>
      <c r="L81" s="33">
        <v>2531266.4642994301</v>
      </c>
      <c r="M81" s="33"/>
      <c r="N81" s="33">
        <v>1090133.89513274</v>
      </c>
      <c r="O81" s="32"/>
      <c r="P81" s="32">
        <v>19132348.765906099</v>
      </c>
      <c r="Q81" s="33"/>
      <c r="R81" s="33">
        <v>27882817.066111099</v>
      </c>
      <c r="S81" s="33"/>
      <c r="T81" s="32">
        <v>106612367.70343199</v>
      </c>
      <c r="U81" s="32"/>
      <c r="V81" s="32">
        <v>130829.62578908401</v>
      </c>
      <c r="W81" s="33"/>
      <c r="X81" s="33">
        <v>328606.30075442803</v>
      </c>
      <c r="Y81" s="32"/>
      <c r="Z81" s="32">
        <f t="shared" si="31"/>
        <v>1126346.7717855126</v>
      </c>
      <c r="AA81" s="32"/>
      <c r="AB81" s="32">
        <f t="shared" si="32"/>
        <v>-40522095.895195097</v>
      </c>
      <c r="AC81" s="12"/>
      <c r="AD81" s="32"/>
      <c r="AE81" s="32"/>
      <c r="AF81" s="32">
        <f>BA81/100*AF25</f>
        <v>7124062242.6150122</v>
      </c>
      <c r="AG81" s="34">
        <f t="shared" si="28"/>
        <v>4.7906401635065187E-3</v>
      </c>
      <c r="AH81" s="34">
        <f t="shared" si="33"/>
        <v>-5.6880603390574462E-3</v>
      </c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U81" s="31">
        <v>12740130</v>
      </c>
      <c r="AW81" s="31">
        <f t="shared" si="34"/>
        <v>1.4617371843644677E-4</v>
      </c>
      <c r="AX81" s="38">
        <v>7313.4506098539896</v>
      </c>
      <c r="AY81" s="34">
        <f t="shared" si="35"/>
        <v>4.643787645362189E-3</v>
      </c>
      <c r="AZ81" s="31">
        <f t="shared" si="29"/>
        <v>108.79656227218003</v>
      </c>
      <c r="BA81" s="31">
        <f t="shared" si="19"/>
        <v>123.96088067280009</v>
      </c>
      <c r="BC81" s="34">
        <f t="shared" si="30"/>
        <v>1.3146880713299327E-2</v>
      </c>
    </row>
    <row r="82" spans="1:55" s="23" customFormat="1">
      <c r="A82" s="23">
        <f t="shared" ref="A82:A113" si="36">A78+1</f>
        <v>2032</v>
      </c>
      <c r="B82" s="23">
        <f t="shared" ref="B82:B113" si="37">B78</f>
        <v>1</v>
      </c>
      <c r="C82" s="24"/>
      <c r="D82" s="24">
        <v>128111578.077797</v>
      </c>
      <c r="E82" s="24"/>
      <c r="F82" s="25">
        <v>23285795.801215999</v>
      </c>
      <c r="G82" s="24">
        <v>3711227.8717789501</v>
      </c>
      <c r="H82" s="25">
        <v>20418080.76128</v>
      </c>
      <c r="I82" s="25">
        <v>114780.243457081</v>
      </c>
      <c r="J82" s="24">
        <v>631487.03385402402</v>
      </c>
      <c r="K82" s="24"/>
      <c r="L82" s="25">
        <v>3135467.4439331498</v>
      </c>
      <c r="M82" s="25"/>
      <c r="N82" s="25">
        <v>1092468.02465477</v>
      </c>
      <c r="O82" s="24"/>
      <c r="P82" s="24">
        <v>22280392.213426799</v>
      </c>
      <c r="Q82" s="25"/>
      <c r="R82" s="25">
        <v>24484503.885272302</v>
      </c>
      <c r="S82" s="25"/>
      <c r="T82" s="24">
        <v>93618622.718914002</v>
      </c>
      <c r="U82" s="24"/>
      <c r="V82" s="24">
        <v>131899.915937429</v>
      </c>
      <c r="W82" s="25"/>
      <c r="X82" s="25">
        <v>331294.561033857</v>
      </c>
      <c r="Y82" s="24"/>
      <c r="Z82" s="24">
        <f t="shared" si="31"/>
        <v>-2897327.468594186</v>
      </c>
      <c r="AA82" s="24"/>
      <c r="AB82" s="24">
        <f t="shared" si="32"/>
        <v>-56773347.572309792</v>
      </c>
      <c r="AC82" s="12"/>
      <c r="AD82" s="24"/>
      <c r="AE82" s="24"/>
      <c r="AF82" s="24">
        <f>BA82/100*AF25</f>
        <v>7163743755.058156</v>
      </c>
      <c r="AG82" s="26">
        <f t="shared" si="28"/>
        <v>5.5700681846623011E-3</v>
      </c>
      <c r="AH82" s="26">
        <f t="shared" si="33"/>
        <v>-7.9250946870096269E-3</v>
      </c>
      <c r="AS82" s="26">
        <f>AVERAGE(AG82:AG85)</f>
        <v>2.2948266660492616E-3</v>
      </c>
      <c r="AU82" s="23">
        <v>12800375</v>
      </c>
      <c r="AW82" s="23">
        <f t="shared" si="34"/>
        <v>4.7287586547390022E-3</v>
      </c>
      <c r="AX82" s="30">
        <v>7319.5745270223697</v>
      </c>
      <c r="AY82" s="26">
        <f t="shared" si="35"/>
        <v>8.3734990431587331E-4</v>
      </c>
      <c r="AZ82" s="23">
        <f t="shared" si="29"/>
        <v>108.88766306318854</v>
      </c>
      <c r="BA82" s="23">
        <f t="shared" si="19"/>
        <v>124.65135123037835</v>
      </c>
      <c r="BC82" s="26">
        <f t="shared" si="30"/>
        <v>1.496105354808273E-2</v>
      </c>
    </row>
    <row r="83" spans="1:55" s="31" customFormat="1">
      <c r="A83" s="31">
        <f t="shared" si="36"/>
        <v>2032</v>
      </c>
      <c r="B83" s="31">
        <f t="shared" si="37"/>
        <v>2</v>
      </c>
      <c r="C83" s="32"/>
      <c r="D83" s="32">
        <v>128399630.696778</v>
      </c>
      <c r="E83" s="32"/>
      <c r="F83" s="33">
        <v>23338152.7744596</v>
      </c>
      <c r="G83" s="32">
        <v>3813257.38450268</v>
      </c>
      <c r="H83" s="33">
        <v>20979417.036713</v>
      </c>
      <c r="I83" s="33">
        <v>117935.795396991</v>
      </c>
      <c r="J83" s="32">
        <v>648847.94958906504</v>
      </c>
      <c r="K83" s="32"/>
      <c r="L83" s="33">
        <v>2529592.9399047499</v>
      </c>
      <c r="M83" s="33"/>
      <c r="N83" s="33">
        <v>1097157.3385784</v>
      </c>
      <c r="O83" s="32"/>
      <c r="P83" s="32">
        <v>19162305.753453799</v>
      </c>
      <c r="Q83" s="33"/>
      <c r="R83" s="33">
        <v>28061737.7536125</v>
      </c>
      <c r="S83" s="33"/>
      <c r="T83" s="32">
        <v>107296486.459453</v>
      </c>
      <c r="U83" s="32"/>
      <c r="V83" s="32">
        <v>126491.877833784</v>
      </c>
      <c r="W83" s="33"/>
      <c r="X83" s="33">
        <v>317711.12849815103</v>
      </c>
      <c r="Y83" s="32"/>
      <c r="Z83" s="32">
        <f t="shared" si="31"/>
        <v>1223326.5785035342</v>
      </c>
      <c r="AA83" s="32"/>
      <c r="AB83" s="32">
        <f t="shared" si="32"/>
        <v>-40265449.990778804</v>
      </c>
      <c r="AC83" s="12"/>
      <c r="AD83" s="32"/>
      <c r="AE83" s="32"/>
      <c r="AF83" s="32">
        <f>BA83/100*AF25</f>
        <v>7157828962.0201893</v>
      </c>
      <c r="AG83" s="34">
        <f t="shared" si="28"/>
        <v>-8.2565670132888659E-4</v>
      </c>
      <c r="AH83" s="34">
        <f t="shared" si="33"/>
        <v>-5.6253719115711429E-3</v>
      </c>
      <c r="AU83" s="31">
        <v>12743580</v>
      </c>
      <c r="AW83" s="31">
        <f t="shared" si="34"/>
        <v>-4.4369793853695693E-3</v>
      </c>
      <c r="AX83" s="38">
        <v>7346.12567946538</v>
      </c>
      <c r="AY83" s="34">
        <f t="shared" si="35"/>
        <v>3.6274174605352961E-3</v>
      </c>
      <c r="AZ83" s="31">
        <f t="shared" si="29"/>
        <v>109.28264407342084</v>
      </c>
      <c r="BA83" s="31">
        <f t="shared" si="19"/>
        <v>124.5484320069053</v>
      </c>
      <c r="BC83" s="34">
        <f t="shared" si="30"/>
        <v>1.3101089120514808E-2</v>
      </c>
    </row>
    <row r="84" spans="1:55">
      <c r="A84" s="31">
        <f t="shared" si="36"/>
        <v>2032</v>
      </c>
      <c r="B84" s="31">
        <f t="shared" si="37"/>
        <v>3</v>
      </c>
      <c r="C84" s="32"/>
      <c r="D84" s="32">
        <v>128602959.96527401</v>
      </c>
      <c r="E84" s="32"/>
      <c r="F84" s="33">
        <v>23375110.2758631</v>
      </c>
      <c r="G84" s="32">
        <v>3899711.35127897</v>
      </c>
      <c r="H84" s="33">
        <v>21455061.253872</v>
      </c>
      <c r="I84" s="33">
        <v>120609.62942100001</v>
      </c>
      <c r="J84" s="32">
        <v>663558.59548058303</v>
      </c>
      <c r="K84" s="32"/>
      <c r="L84" s="33">
        <v>2570876.4787930902</v>
      </c>
      <c r="M84" s="33"/>
      <c r="N84" s="33">
        <v>1099925.6542645199</v>
      </c>
      <c r="O84" s="32"/>
      <c r="P84" s="32">
        <v>19391756.689118899</v>
      </c>
      <c r="Q84" s="33"/>
      <c r="R84" s="33">
        <v>24863572.359835099</v>
      </c>
      <c r="S84" s="33"/>
      <c r="T84" s="32">
        <v>95068023.885913998</v>
      </c>
      <c r="U84" s="32"/>
      <c r="V84" s="32">
        <v>127644.389818148</v>
      </c>
      <c r="W84" s="33"/>
      <c r="X84" s="33">
        <v>320605.90632444801</v>
      </c>
      <c r="Y84" s="32"/>
      <c r="Z84" s="32">
        <f t="shared" si="31"/>
        <v>-2054695.6592674665</v>
      </c>
      <c r="AA84" s="32"/>
      <c r="AB84" s="32">
        <f t="shared" si="32"/>
        <v>-52926692.7684789</v>
      </c>
      <c r="AC84" s="12"/>
      <c r="AD84" s="32"/>
      <c r="AE84" s="32"/>
      <c r="AF84" s="32">
        <f>BA84/100*AF25</f>
        <v>7208750751.0815134</v>
      </c>
      <c r="AG84" s="34">
        <f t="shared" si="28"/>
        <v>7.1141388445459886E-3</v>
      </c>
      <c r="AH84" s="34">
        <f t="shared" si="33"/>
        <v>-7.342006208293222E-3</v>
      </c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2"/>
      <c r="AU84" s="31">
        <v>12773869</v>
      </c>
      <c r="AW84" s="31">
        <f t="shared" si="34"/>
        <v>2.3768046341765816E-3</v>
      </c>
      <c r="AX84" s="38">
        <v>7380.8442127894896</v>
      </c>
      <c r="AY84" s="34">
        <f t="shared" si="35"/>
        <v>4.7261011911568906E-3</v>
      </c>
      <c r="AZ84" s="31">
        <f t="shared" si="29"/>
        <v>109.799124907749</v>
      </c>
      <c r="BA84" s="31">
        <f t="shared" si="19"/>
        <v>125.43448684507293</v>
      </c>
      <c r="BC84" s="34">
        <f t="shared" si="30"/>
        <v>1.4999352551198095E-2</v>
      </c>
    </row>
    <row r="85" spans="1:55">
      <c r="A85" s="31">
        <f t="shared" si="36"/>
        <v>2032</v>
      </c>
      <c r="B85" s="31">
        <f t="shared" si="37"/>
        <v>4</v>
      </c>
      <c r="C85" s="32"/>
      <c r="D85" s="32">
        <v>129432642.196135</v>
      </c>
      <c r="E85" s="32"/>
      <c r="F85" s="33">
        <v>23525914.842457201</v>
      </c>
      <c r="G85" s="32">
        <v>4000559.1489582201</v>
      </c>
      <c r="H85" s="33">
        <v>22009896.0817925</v>
      </c>
      <c r="I85" s="33">
        <v>123728.63347293501</v>
      </c>
      <c r="J85" s="32">
        <v>680718.43551935698</v>
      </c>
      <c r="K85" s="32"/>
      <c r="L85" s="33">
        <v>2554796.4149841801</v>
      </c>
      <c r="M85" s="33"/>
      <c r="N85" s="33">
        <v>1109695.9046044501</v>
      </c>
      <c r="O85" s="32"/>
      <c r="P85" s="32">
        <v>19362070.1962534</v>
      </c>
      <c r="Q85" s="33"/>
      <c r="R85" s="33">
        <v>28263173.316987999</v>
      </c>
      <c r="S85" s="33"/>
      <c r="T85" s="32">
        <v>108066692.794782</v>
      </c>
      <c r="U85" s="32"/>
      <c r="V85" s="32">
        <v>128446.637879142</v>
      </c>
      <c r="W85" s="33"/>
      <c r="X85" s="33">
        <v>322620.92215913098</v>
      </c>
      <c r="Y85" s="32"/>
      <c r="Z85" s="32">
        <f t="shared" si="31"/>
        <v>1201212.7928213067</v>
      </c>
      <c r="AA85" s="32"/>
      <c r="AB85" s="32">
        <f t="shared" si="32"/>
        <v>-40728019.597606406</v>
      </c>
      <c r="AC85" s="12"/>
      <c r="AD85" s="32"/>
      <c r="AE85" s="32"/>
      <c r="AF85" s="32">
        <f>BA85/100*AF25</f>
        <v>7189436751.3086128</v>
      </c>
      <c r="AG85" s="34">
        <f t="shared" si="28"/>
        <v>-2.6792436636823578E-3</v>
      </c>
      <c r="AH85" s="34">
        <f t="shared" si="33"/>
        <v>-5.6649805828242576E-3</v>
      </c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U85" s="31">
        <v>12759764</v>
      </c>
      <c r="AW85" s="31">
        <f t="shared" si="34"/>
        <v>-1.1042073470457542E-3</v>
      </c>
      <c r="AX85" s="38">
        <v>7369.2062643987902</v>
      </c>
      <c r="AY85" s="34">
        <f t="shared" si="35"/>
        <v>-1.5767774058329592E-3</v>
      </c>
      <c r="AZ85" s="31">
        <f t="shared" si="29"/>
        <v>109.62599612841423</v>
      </c>
      <c r="BA85" s="31">
        <f t="shared" si="19"/>
        <v>125.09841729098601</v>
      </c>
      <c r="BC85" s="34">
        <f t="shared" si="30"/>
        <v>1.3133756449460243E-2</v>
      </c>
    </row>
    <row r="86" spans="1:55" s="23" customFormat="1">
      <c r="A86" s="23">
        <f t="shared" si="36"/>
        <v>2033</v>
      </c>
      <c r="B86" s="23">
        <f t="shared" si="37"/>
        <v>1</v>
      </c>
      <c r="C86" s="24"/>
      <c r="D86" s="24">
        <v>128737071.534017</v>
      </c>
      <c r="E86" s="24"/>
      <c r="F86" s="25">
        <v>23399486.640990801</v>
      </c>
      <c r="G86" s="24">
        <v>4079278.77373177</v>
      </c>
      <c r="H86" s="25">
        <v>22442988.231252398</v>
      </c>
      <c r="I86" s="25">
        <v>126163.261043251</v>
      </c>
      <c r="J86" s="24">
        <v>694113.03807997203</v>
      </c>
      <c r="K86" s="24"/>
      <c r="L86" s="25">
        <v>3157969.9826178201</v>
      </c>
      <c r="M86" s="25"/>
      <c r="N86" s="25">
        <v>1104126.67287285</v>
      </c>
      <c r="O86" s="24"/>
      <c r="P86" s="24">
        <v>22461300.436272699</v>
      </c>
      <c r="Q86" s="25"/>
      <c r="R86" s="25">
        <v>24606839.1833755</v>
      </c>
      <c r="S86" s="25"/>
      <c r="T86" s="24">
        <v>94086382.334219798</v>
      </c>
      <c r="U86" s="24"/>
      <c r="V86" s="24">
        <v>129341.61292272</v>
      </c>
      <c r="W86" s="25"/>
      <c r="X86" s="25">
        <v>324868.84144013497</v>
      </c>
      <c r="Y86" s="24"/>
      <c r="Z86" s="24">
        <f t="shared" si="31"/>
        <v>-2925402.5001832508</v>
      </c>
      <c r="AA86" s="24"/>
      <c r="AB86" s="24">
        <f t="shared" si="32"/>
        <v>-57111989.636069894</v>
      </c>
      <c r="AC86" s="12"/>
      <c r="AD86" s="24"/>
      <c r="AE86" s="24"/>
      <c r="AF86" s="24">
        <f>BA86/100*AF25</f>
        <v>7168932690.0333967</v>
      </c>
      <c r="AG86" s="26">
        <f t="shared" si="28"/>
        <v>-2.8519704650693226E-3</v>
      </c>
      <c r="AH86" s="26">
        <f t="shared" si="33"/>
        <v>-7.9665958805094934E-3</v>
      </c>
      <c r="AS86" s="26">
        <f>AVERAGE(AG86:AG89)</f>
        <v>2.2522618769699795E-3</v>
      </c>
      <c r="AU86" s="23">
        <v>12755094</v>
      </c>
      <c r="AW86" s="23">
        <f t="shared" si="34"/>
        <v>-3.6599422998732581E-4</v>
      </c>
      <c r="AX86" s="30">
        <v>7350.8798854051101</v>
      </c>
      <c r="AY86" s="26">
        <f t="shared" si="35"/>
        <v>-2.4868864211626393E-3</v>
      </c>
      <c r="AZ86" s="23">
        <f t="shared" si="29"/>
        <v>109.35336872723605</v>
      </c>
      <c r="BA86" s="23">
        <f t="shared" si="19"/>
        <v>124.74164029964521</v>
      </c>
      <c r="BC86" s="26">
        <f t="shared" si="30"/>
        <v>1.5013480400494246E-2</v>
      </c>
    </row>
    <row r="87" spans="1:55" s="31" customFormat="1">
      <c r="A87" s="31">
        <f t="shared" si="36"/>
        <v>2033</v>
      </c>
      <c r="B87" s="31">
        <f t="shared" si="37"/>
        <v>2</v>
      </c>
      <c r="C87" s="32"/>
      <c r="D87" s="32">
        <v>129240744.174537</v>
      </c>
      <c r="E87" s="32"/>
      <c r="F87" s="33">
        <v>23491035.105491798</v>
      </c>
      <c r="G87" s="32">
        <v>4167114.14917748</v>
      </c>
      <c r="H87" s="33">
        <v>22926232.551329099</v>
      </c>
      <c r="I87" s="33">
        <v>128879.819046727</v>
      </c>
      <c r="J87" s="32">
        <v>709058.73870090803</v>
      </c>
      <c r="K87" s="32"/>
      <c r="L87" s="33">
        <v>2631461.6865797602</v>
      </c>
      <c r="M87" s="33"/>
      <c r="N87" s="33">
        <v>1109931.60654134</v>
      </c>
      <c r="O87" s="32"/>
      <c r="P87" s="32">
        <v>19761183.417527702</v>
      </c>
      <c r="Q87" s="33"/>
      <c r="R87" s="33">
        <v>28278356.777181901</v>
      </c>
      <c r="S87" s="33"/>
      <c r="T87" s="32">
        <v>108124748.07081001</v>
      </c>
      <c r="U87" s="32"/>
      <c r="V87" s="32">
        <v>126059.171269215</v>
      </c>
      <c r="W87" s="33"/>
      <c r="X87" s="33">
        <v>316624.29436071799</v>
      </c>
      <c r="Y87" s="32"/>
      <c r="Z87" s="32">
        <f t="shared" si="31"/>
        <v>1171987.5498382188</v>
      </c>
      <c r="AA87" s="32"/>
      <c r="AB87" s="32">
        <f t="shared" si="32"/>
        <v>-40877179.521254703</v>
      </c>
      <c r="AC87" s="12"/>
      <c r="AD87" s="32"/>
      <c r="AE87" s="32"/>
      <c r="AF87" s="32">
        <f>BA87/100*AF25</f>
        <v>7190682089.0250425</v>
      </c>
      <c r="AG87" s="34">
        <f t="shared" si="28"/>
        <v>3.0338405913453337E-3</v>
      </c>
      <c r="AH87" s="34">
        <f t="shared" si="33"/>
        <v>-5.6847429792014469E-3</v>
      </c>
      <c r="AU87" s="31">
        <v>12735201</v>
      </c>
      <c r="AW87" s="31">
        <f t="shared" si="34"/>
        <v>-1.5596121831795203E-3</v>
      </c>
      <c r="AX87" s="38">
        <v>7384.6985490097004</v>
      </c>
      <c r="AY87" s="34">
        <f t="shared" si="35"/>
        <v>4.6006279699571636E-3</v>
      </c>
      <c r="AZ87" s="31">
        <f t="shared" si="29"/>
        <v>109.8564628940116</v>
      </c>
      <c r="BA87" s="31">
        <f t="shared" si="19"/>
        <v>125.12008655141727</v>
      </c>
      <c r="BC87" s="34">
        <f t="shared" si="30"/>
        <v>1.312237452675206E-2</v>
      </c>
    </row>
    <row r="88" spans="1:55">
      <c r="A88" s="31">
        <f t="shared" si="36"/>
        <v>2033</v>
      </c>
      <c r="B88" s="31">
        <f t="shared" si="37"/>
        <v>3</v>
      </c>
      <c r="C88" s="32"/>
      <c r="D88" s="32">
        <v>129040125.20873401</v>
      </c>
      <c r="E88" s="32"/>
      <c r="F88" s="33">
        <v>23454570.233685199</v>
      </c>
      <c r="G88" s="32">
        <v>4270313.3437616397</v>
      </c>
      <c r="H88" s="33">
        <v>23494004.071246199</v>
      </c>
      <c r="I88" s="33">
        <v>132071.54671427701</v>
      </c>
      <c r="J88" s="32">
        <v>726618.68261585897</v>
      </c>
      <c r="K88" s="32"/>
      <c r="L88" s="33">
        <v>2535202.7340416098</v>
      </c>
      <c r="M88" s="33"/>
      <c r="N88" s="33">
        <v>1109524.8352020299</v>
      </c>
      <c r="O88" s="32"/>
      <c r="P88" s="32">
        <v>19259457.319319502</v>
      </c>
      <c r="Q88" s="33"/>
      <c r="R88" s="33">
        <v>24827765.399059199</v>
      </c>
      <c r="S88" s="33"/>
      <c r="T88" s="32">
        <v>94931112.867937297</v>
      </c>
      <c r="U88" s="32"/>
      <c r="V88" s="32">
        <v>128524.66867849699</v>
      </c>
      <c r="W88" s="33"/>
      <c r="X88" s="33">
        <v>322816.91303020698</v>
      </c>
      <c r="Y88" s="32"/>
      <c r="Z88" s="32">
        <f t="shared" si="31"/>
        <v>-2143007.735191144</v>
      </c>
      <c r="AA88" s="32"/>
      <c r="AB88" s="32">
        <f t="shared" si="32"/>
        <v>-53368469.660116211</v>
      </c>
      <c r="AC88" s="12"/>
      <c r="AD88" s="32"/>
      <c r="AE88" s="32"/>
      <c r="AF88" s="32">
        <f>BA88/100*AF25</f>
        <v>7220808870.0390654</v>
      </c>
      <c r="AG88" s="34">
        <f t="shared" si="28"/>
        <v>4.189697255564194E-3</v>
      </c>
      <c r="AH88" s="34">
        <f t="shared" si="33"/>
        <v>-7.3909267812855822E-3</v>
      </c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2"/>
      <c r="AU88" s="31">
        <v>12769140</v>
      </c>
      <c r="AW88" s="31">
        <f t="shared" si="34"/>
        <v>2.6649756058031594E-3</v>
      </c>
      <c r="AX88" s="38">
        <v>7395.9282319332797</v>
      </c>
      <c r="AY88" s="34">
        <f t="shared" si="35"/>
        <v>1.5206691036948547E-3</v>
      </c>
      <c r="AZ88" s="31">
        <f t="shared" si="29"/>
        <v>110.02351822297572</v>
      </c>
      <c r="BA88" s="31">
        <f t="shared" si="19"/>
        <v>125.64430183465768</v>
      </c>
      <c r="BC88" s="34">
        <f t="shared" si="30"/>
        <v>1.5043909104466189E-2</v>
      </c>
    </row>
    <row r="89" spans="1:55">
      <c r="A89" s="31">
        <f t="shared" si="36"/>
        <v>2033</v>
      </c>
      <c r="B89" s="31">
        <f t="shared" si="37"/>
        <v>4</v>
      </c>
      <c r="C89" s="32"/>
      <c r="D89" s="32">
        <v>129699842.100619</v>
      </c>
      <c r="E89" s="32"/>
      <c r="F89" s="33">
        <v>23574481.5880026</v>
      </c>
      <c r="G89" s="32">
        <v>4356391.0724050896</v>
      </c>
      <c r="H89" s="33">
        <v>23967578.337206598</v>
      </c>
      <c r="I89" s="33">
        <v>134733.74450737299</v>
      </c>
      <c r="J89" s="32">
        <v>741265.30939813901</v>
      </c>
      <c r="K89" s="32"/>
      <c r="L89" s="33">
        <v>2631659.8538913699</v>
      </c>
      <c r="M89" s="33"/>
      <c r="N89" s="33">
        <v>1117553.03797938</v>
      </c>
      <c r="O89" s="32"/>
      <c r="P89" s="32">
        <v>19804142.575736001</v>
      </c>
      <c r="Q89" s="33"/>
      <c r="R89" s="33">
        <v>28384840.9029225</v>
      </c>
      <c r="S89" s="33"/>
      <c r="T89" s="32">
        <v>108531899.354739</v>
      </c>
      <c r="U89" s="32"/>
      <c r="V89" s="32">
        <v>135074.46470478</v>
      </c>
      <c r="W89" s="33"/>
      <c r="X89" s="33">
        <v>339268.11228963698</v>
      </c>
      <c r="Y89" s="32"/>
      <c r="Z89" s="32">
        <f t="shared" si="31"/>
        <v>1196220.8877539337</v>
      </c>
      <c r="AA89" s="32"/>
      <c r="AB89" s="32">
        <f t="shared" si="32"/>
        <v>-40972085.321616009</v>
      </c>
      <c r="AC89" s="12"/>
      <c r="AD89" s="32"/>
      <c r="AE89" s="32"/>
      <c r="AF89" s="32">
        <f>BA89/100*AF25</f>
        <v>7254295227.6678028</v>
      </c>
      <c r="AG89" s="34">
        <f t="shared" si="28"/>
        <v>4.6374801260397136E-3</v>
      </c>
      <c r="AH89" s="34">
        <f t="shared" si="33"/>
        <v>-5.6479759970822418E-3</v>
      </c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U89" s="31">
        <v>12837961</v>
      </c>
      <c r="AW89" s="31">
        <f t="shared" si="34"/>
        <v>5.3896346974032705E-3</v>
      </c>
      <c r="AX89" s="38">
        <v>7390.3951718766202</v>
      </c>
      <c r="AY89" s="34">
        <f t="shared" si="35"/>
        <v>-7.481224645703628E-4</v>
      </c>
      <c r="AZ89" s="31">
        <f t="shared" si="29"/>
        <v>109.94120715736206</v>
      </c>
      <c r="BA89" s="31">
        <f t="shared" si="19"/>
        <v>126.22697478736606</v>
      </c>
      <c r="BC89" s="34">
        <f t="shared" si="30"/>
        <v>1.3179901104494041E-2</v>
      </c>
    </row>
    <row r="90" spans="1:55" s="23" customFormat="1">
      <c r="A90" s="23">
        <f t="shared" si="36"/>
        <v>2034</v>
      </c>
      <c r="B90" s="23">
        <f t="shared" si="37"/>
        <v>1</v>
      </c>
      <c r="C90" s="24"/>
      <c r="D90" s="24">
        <v>130015666.58792201</v>
      </c>
      <c r="E90" s="24"/>
      <c r="F90" s="25">
        <v>23631886.4270554</v>
      </c>
      <c r="G90" s="24">
        <v>4438274.9655627999</v>
      </c>
      <c r="H90" s="25">
        <v>24418079.357705899</v>
      </c>
      <c r="I90" s="25">
        <v>137266.23604833399</v>
      </c>
      <c r="J90" s="24">
        <v>755198.33065070095</v>
      </c>
      <c r="K90" s="24"/>
      <c r="L90" s="25">
        <v>3187225.3583489</v>
      </c>
      <c r="M90" s="25"/>
      <c r="N90" s="25">
        <v>1121377.5043577701</v>
      </c>
      <c r="O90" s="24"/>
      <c r="P90" s="24">
        <v>22708015.705027301</v>
      </c>
      <c r="Q90" s="25"/>
      <c r="R90" s="25">
        <v>24897759.406258099</v>
      </c>
      <c r="S90" s="25"/>
      <c r="T90" s="24">
        <v>95198741.020962</v>
      </c>
      <c r="U90" s="24"/>
      <c r="V90" s="24">
        <v>133090.95445839499</v>
      </c>
      <c r="W90" s="25"/>
      <c r="X90" s="25">
        <v>334286.10641259002</v>
      </c>
      <c r="Y90" s="24"/>
      <c r="Z90" s="24">
        <f t="shared" si="31"/>
        <v>-2909638.9290455766</v>
      </c>
      <c r="AA90" s="24"/>
      <c r="AB90" s="24">
        <f t="shared" si="32"/>
        <v>-57524941.271987304</v>
      </c>
      <c r="AC90" s="12"/>
      <c r="AD90" s="24"/>
      <c r="AE90" s="24"/>
      <c r="AF90" s="24">
        <f>BA90/100*AF25</f>
        <v>7266475339.9693813</v>
      </c>
      <c r="AG90" s="26">
        <f t="shared" ref="AG90:AG117" si="38">(AF90-AF89)/AF89</f>
        <v>1.6790207620891559E-3</v>
      </c>
      <c r="AH90" s="26">
        <f t="shared" si="33"/>
        <v>-7.9164847578261643E-3</v>
      </c>
      <c r="AS90" s="26">
        <f>AVERAGE(AG90:AG93)</f>
        <v>1.5636919089257596E-3</v>
      </c>
      <c r="AU90" s="23">
        <v>12854424</v>
      </c>
      <c r="AW90" s="23">
        <f t="shared" si="34"/>
        <v>1.2823687499907502E-3</v>
      </c>
      <c r="AX90" s="30">
        <v>7393.3228326510598</v>
      </c>
      <c r="AY90" s="26">
        <f t="shared" si="35"/>
        <v>3.9614400940026612E-4</v>
      </c>
      <c r="AZ90" s="23">
        <f t="shared" ref="AZ90:AZ117" si="39">AZ89*((1+AY90))</f>
        <v>109.98475970796368</v>
      </c>
      <c r="BA90" s="23">
        <f t="shared" si="19"/>
        <v>126.43891249876975</v>
      </c>
      <c r="BC90" s="26">
        <f t="shared" si="30"/>
        <v>1.5037366142196851E-2</v>
      </c>
    </row>
    <row r="91" spans="1:55" s="31" customFormat="1">
      <c r="A91" s="31">
        <f t="shared" si="36"/>
        <v>2034</v>
      </c>
      <c r="B91" s="31">
        <f t="shared" si="37"/>
        <v>2</v>
      </c>
      <c r="C91" s="32"/>
      <c r="D91" s="32">
        <v>130310631.12937699</v>
      </c>
      <c r="E91" s="32"/>
      <c r="F91" s="33">
        <v>23685499.724026501</v>
      </c>
      <c r="G91" s="32">
        <v>4556865.3328012004</v>
      </c>
      <c r="H91" s="33">
        <v>25070528.5684366</v>
      </c>
      <c r="I91" s="33">
        <v>140933.979364987</v>
      </c>
      <c r="J91" s="32">
        <v>775377.17221969704</v>
      </c>
      <c r="K91" s="32"/>
      <c r="L91" s="33">
        <v>2587082.4398964299</v>
      </c>
      <c r="M91" s="33"/>
      <c r="N91" s="33">
        <v>1124753.5492719801</v>
      </c>
      <c r="O91" s="32"/>
      <c r="P91" s="32">
        <v>19612445.251241699</v>
      </c>
      <c r="Q91" s="33"/>
      <c r="R91" s="33">
        <v>28520348.995094299</v>
      </c>
      <c r="S91" s="33"/>
      <c r="T91" s="32">
        <v>109050026.289875</v>
      </c>
      <c r="U91" s="32"/>
      <c r="V91" s="32">
        <v>132721.625068222</v>
      </c>
      <c r="W91" s="33"/>
      <c r="X91" s="33">
        <v>333358.457465093</v>
      </c>
      <c r="Y91" s="32"/>
      <c r="Z91" s="32">
        <f t="shared" si="31"/>
        <v>1255734.9069676101</v>
      </c>
      <c r="AA91" s="32"/>
      <c r="AB91" s="32">
        <f t="shared" si="32"/>
        <v>-40873050.090743691</v>
      </c>
      <c r="AC91" s="12"/>
      <c r="AD91" s="32"/>
      <c r="AE91" s="32"/>
      <c r="AF91" s="32">
        <f>BA91/100*AF25</f>
        <v>7270315563.1317215</v>
      </c>
      <c r="AG91" s="34">
        <f t="shared" si="38"/>
        <v>5.2848499205893486E-4</v>
      </c>
      <c r="AH91" s="34">
        <f t="shared" si="33"/>
        <v>-5.6219086690010795E-3</v>
      </c>
      <c r="AU91" s="31">
        <v>12799237</v>
      </c>
      <c r="AW91" s="31">
        <f t="shared" si="34"/>
        <v>-4.293230097280127E-3</v>
      </c>
      <c r="AX91" s="38">
        <v>7429.1250360106196</v>
      </c>
      <c r="AY91" s="34">
        <f t="shared" si="35"/>
        <v>4.8425050778855352E-3</v>
      </c>
      <c r="AZ91" s="31">
        <f t="shared" si="39"/>
        <v>110.5173614653395</v>
      </c>
      <c r="BA91" s="31">
        <f t="shared" ref="BA91:BA117" si="40">BA90*(1+AW91)*(1+AY91)</f>
        <v>126.5057335664376</v>
      </c>
      <c r="BC91" s="34">
        <f t="shared" si="30"/>
        <v>1.3120327733006445E-2</v>
      </c>
    </row>
    <row r="92" spans="1:55">
      <c r="A92" s="31">
        <f t="shared" si="36"/>
        <v>2034</v>
      </c>
      <c r="B92" s="31">
        <f t="shared" si="37"/>
        <v>3</v>
      </c>
      <c r="C92" s="32"/>
      <c r="D92" s="32">
        <v>130987140.786901</v>
      </c>
      <c r="E92" s="32"/>
      <c r="F92" s="33">
        <v>23808463.362278499</v>
      </c>
      <c r="G92" s="32">
        <v>4654043.1573121799</v>
      </c>
      <c r="H92" s="33">
        <v>25605172.286802299</v>
      </c>
      <c r="I92" s="33">
        <v>143939.47909213</v>
      </c>
      <c r="J92" s="32">
        <v>791912.54495265102</v>
      </c>
      <c r="K92" s="32"/>
      <c r="L92" s="33">
        <v>2571104.65118175</v>
      </c>
      <c r="M92" s="33"/>
      <c r="N92" s="33">
        <v>1131730.7016187401</v>
      </c>
      <c r="O92" s="32"/>
      <c r="P92" s="32">
        <v>19567922.663265198</v>
      </c>
      <c r="Q92" s="33"/>
      <c r="R92" s="33">
        <v>24936085.528793</v>
      </c>
      <c r="S92" s="33"/>
      <c r="T92" s="32">
        <v>95345284.272264093</v>
      </c>
      <c r="U92" s="32"/>
      <c r="V92" s="32">
        <v>133671.10179877901</v>
      </c>
      <c r="W92" s="33"/>
      <c r="X92" s="33">
        <v>335743.26927051501</v>
      </c>
      <c r="Y92" s="32"/>
      <c r="Z92" s="32">
        <f t="shared" si="31"/>
        <v>-2441542.0844872072</v>
      </c>
      <c r="AA92" s="32"/>
      <c r="AB92" s="32">
        <f t="shared" si="32"/>
        <v>-55209779.177902102</v>
      </c>
      <c r="AC92" s="12"/>
      <c r="AD92" s="32"/>
      <c r="AE92" s="32"/>
      <c r="AF92" s="32">
        <f>BA92/100*AF25</f>
        <v>7259559337.7386322</v>
      </c>
      <c r="AG92" s="34">
        <f t="shared" si="38"/>
        <v>-1.4794715992294564E-3</v>
      </c>
      <c r="AH92" s="34">
        <f t="shared" si="33"/>
        <v>-7.60511438909184E-3</v>
      </c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2"/>
      <c r="AU92" s="31">
        <v>12732377</v>
      </c>
      <c r="AW92" s="31">
        <f t="shared" si="34"/>
        <v>-5.2237488844061562E-3</v>
      </c>
      <c r="AX92" s="38">
        <v>7457.0878106444898</v>
      </c>
      <c r="AY92" s="34">
        <f t="shared" si="35"/>
        <v>3.7639391581550125E-3</v>
      </c>
      <c r="AZ92" s="31">
        <f t="shared" si="39"/>
        <v>110.93334208981487</v>
      </c>
      <c r="BA92" s="31">
        <f t="shared" si="40"/>
        <v>126.31857192648636</v>
      </c>
      <c r="BC92" s="34">
        <f t="shared" si="30"/>
        <v>1.5043673212338649E-2</v>
      </c>
    </row>
    <row r="93" spans="1:55">
      <c r="A93" s="31">
        <f t="shared" si="36"/>
        <v>2034</v>
      </c>
      <c r="B93" s="31">
        <f t="shared" si="37"/>
        <v>4</v>
      </c>
      <c r="C93" s="32"/>
      <c r="D93" s="32">
        <v>130847224.952029</v>
      </c>
      <c r="E93" s="32"/>
      <c r="F93" s="33">
        <v>23783032.003075302</v>
      </c>
      <c r="G93" s="32">
        <v>4750547.7190524302</v>
      </c>
      <c r="H93" s="33">
        <v>26136111.912048198</v>
      </c>
      <c r="I93" s="33">
        <v>146924.15625935301</v>
      </c>
      <c r="J93" s="32">
        <v>808333.35810458299</v>
      </c>
      <c r="K93" s="32"/>
      <c r="L93" s="33">
        <v>2568600.3136859699</v>
      </c>
      <c r="M93" s="33"/>
      <c r="N93" s="33">
        <v>1132053.9374118301</v>
      </c>
      <c r="O93" s="32"/>
      <c r="P93" s="32">
        <v>19556705.992058098</v>
      </c>
      <c r="Q93" s="33"/>
      <c r="R93" s="33">
        <v>28662516.8575707</v>
      </c>
      <c r="S93" s="33"/>
      <c r="T93" s="32">
        <v>109593617.433984</v>
      </c>
      <c r="U93" s="32"/>
      <c r="V93" s="32">
        <v>132205.45152815699</v>
      </c>
      <c r="W93" s="33"/>
      <c r="X93" s="33">
        <v>332061.97834941</v>
      </c>
      <c r="Y93" s="32"/>
      <c r="Z93" s="32">
        <f t="shared" si="31"/>
        <v>1311036.0549257584</v>
      </c>
      <c r="AA93" s="32"/>
      <c r="AB93" s="32">
        <f t="shared" si="32"/>
        <v>-40810313.510103106</v>
      </c>
      <c r="AC93" s="12"/>
      <c r="AD93" s="32"/>
      <c r="AE93" s="32"/>
      <c r="AF93" s="32">
        <f>BA93/100*AF25</f>
        <v>7299680987.3862534</v>
      </c>
      <c r="AG93" s="34">
        <f t="shared" si="38"/>
        <v>5.5267334807844043E-3</v>
      </c>
      <c r="AH93" s="34">
        <f t="shared" si="33"/>
        <v>-5.5906982210075697E-3</v>
      </c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U93" s="31">
        <v>12797168</v>
      </c>
      <c r="AW93" s="31">
        <f t="shared" si="34"/>
        <v>5.0886806132114997E-3</v>
      </c>
      <c r="AX93" s="38">
        <v>7460.3378708254504</v>
      </c>
      <c r="AY93" s="34">
        <f t="shared" si="35"/>
        <v>4.3583504224281811E-4</v>
      </c>
      <c r="AZ93" s="31">
        <f t="shared" si="39"/>
        <v>110.98169072765073</v>
      </c>
      <c r="BA93" s="31">
        <f t="shared" si="40"/>
        <v>127.01670100719736</v>
      </c>
      <c r="BC93" s="34">
        <f t="shared" si="30"/>
        <v>1.313338301017614E-2</v>
      </c>
    </row>
    <row r="94" spans="1:55" s="23" customFormat="1">
      <c r="A94" s="23">
        <f t="shared" si="36"/>
        <v>2035</v>
      </c>
      <c r="B94" s="23">
        <f t="shared" si="37"/>
        <v>1</v>
      </c>
      <c r="C94" s="24"/>
      <c r="D94" s="24">
        <v>131050295.746841</v>
      </c>
      <c r="E94" s="24"/>
      <c r="F94" s="25">
        <v>23819942.523827098</v>
      </c>
      <c r="G94" s="24">
        <v>4862825.244922</v>
      </c>
      <c r="H94" s="25">
        <v>26753829.732156899</v>
      </c>
      <c r="I94" s="25">
        <v>150396.65705944301</v>
      </c>
      <c r="J94" s="24">
        <v>827438.03295330296</v>
      </c>
      <c r="K94" s="24"/>
      <c r="L94" s="25">
        <v>3111045.6295366199</v>
      </c>
      <c r="M94" s="25"/>
      <c r="N94" s="25">
        <v>1134850.3249941999</v>
      </c>
      <c r="O94" s="24"/>
      <c r="P94" s="24">
        <v>22386842.214094099</v>
      </c>
      <c r="Q94" s="25"/>
      <c r="R94" s="25">
        <v>25244412.649693899</v>
      </c>
      <c r="S94" s="25"/>
      <c r="T94" s="24">
        <v>96524199.742264494</v>
      </c>
      <c r="U94" s="24"/>
      <c r="V94" s="24">
        <v>130151.390563508</v>
      </c>
      <c r="W94" s="25"/>
      <c r="X94" s="25">
        <v>326902.76940842101</v>
      </c>
      <c r="Y94" s="24"/>
      <c r="Z94" s="24">
        <f t="shared" si="31"/>
        <v>-2691274.4381005131</v>
      </c>
      <c r="AA94" s="24"/>
      <c r="AB94" s="24">
        <f t="shared" si="32"/>
        <v>-56912938.218670607</v>
      </c>
      <c r="AC94" s="12"/>
      <c r="AD94" s="24"/>
      <c r="AE94" s="24"/>
      <c r="AF94" s="24">
        <f>BA94/100*AF25</f>
        <v>7355696146.7213478</v>
      </c>
      <c r="AG94" s="26">
        <f t="shared" si="38"/>
        <v>7.6736448389851369E-3</v>
      </c>
      <c r="AH94" s="26">
        <f t="shared" si="33"/>
        <v>-7.7372606322296759E-3</v>
      </c>
      <c r="AS94" s="26">
        <f>AVERAGE(AG94:AG97)</f>
        <v>2.1444008702648167E-3</v>
      </c>
      <c r="AU94" s="23">
        <v>12889310</v>
      </c>
      <c r="AW94" s="23">
        <f t="shared" si="34"/>
        <v>7.2001867913275815E-3</v>
      </c>
      <c r="AX94" s="30">
        <v>7463.84477744591</v>
      </c>
      <c r="AY94" s="26">
        <f t="shared" si="35"/>
        <v>4.7007343114764438E-4</v>
      </c>
      <c r="AZ94" s="23">
        <f t="shared" si="39"/>
        <v>111.03386027180564</v>
      </c>
      <c r="BA94" s="23">
        <f t="shared" si="40"/>
        <v>127.99138205934615</v>
      </c>
      <c r="BC94" s="26">
        <f t="shared" si="30"/>
        <v>1.5009002005904935E-2</v>
      </c>
    </row>
    <row r="95" spans="1:55" s="31" customFormat="1">
      <c r="A95" s="31">
        <f t="shared" si="36"/>
        <v>2035</v>
      </c>
      <c r="B95" s="31">
        <f t="shared" si="37"/>
        <v>2</v>
      </c>
      <c r="C95" s="32"/>
      <c r="D95" s="32">
        <v>131965819.83164699</v>
      </c>
      <c r="E95" s="32"/>
      <c r="F95" s="33">
        <v>23986349.863505099</v>
      </c>
      <c r="G95" s="32">
        <v>4947352.4486586498</v>
      </c>
      <c r="H95" s="33">
        <v>27218873.467558801</v>
      </c>
      <c r="I95" s="33">
        <v>153010.90047397901</v>
      </c>
      <c r="J95" s="32">
        <v>841820.82889357395</v>
      </c>
      <c r="K95" s="32"/>
      <c r="L95" s="33">
        <v>2574281.1714135599</v>
      </c>
      <c r="M95" s="33"/>
      <c r="N95" s="33">
        <v>1144201.0648804801</v>
      </c>
      <c r="O95" s="32"/>
      <c r="P95" s="32">
        <v>19653013.901162598</v>
      </c>
      <c r="Q95" s="33"/>
      <c r="R95" s="33">
        <v>28878983.709522799</v>
      </c>
      <c r="S95" s="33"/>
      <c r="T95" s="32">
        <v>110421297.203973</v>
      </c>
      <c r="U95" s="32"/>
      <c r="V95" s="32">
        <v>132089.44877666101</v>
      </c>
      <c r="W95" s="33"/>
      <c r="X95" s="33">
        <v>331770.61288217502</v>
      </c>
      <c r="Y95" s="32"/>
      <c r="Z95" s="32">
        <f t="shared" si="31"/>
        <v>1306241.0585003234</v>
      </c>
      <c r="AA95" s="32"/>
      <c r="AB95" s="32">
        <f t="shared" si="32"/>
        <v>-41197536.528836593</v>
      </c>
      <c r="AC95" s="12"/>
      <c r="AD95" s="32"/>
      <c r="AE95" s="32"/>
      <c r="AF95" s="32">
        <f>BA95/100*AF25</f>
        <v>7339933818.8763361</v>
      </c>
      <c r="AG95" s="34">
        <f t="shared" si="38"/>
        <v>-2.1428737036721466E-3</v>
      </c>
      <c r="AH95" s="34">
        <f t="shared" si="33"/>
        <v>-5.6127940040668492E-3</v>
      </c>
      <c r="AU95" s="31">
        <v>12835491</v>
      </c>
      <c r="AW95" s="31">
        <f t="shared" si="34"/>
        <v>-4.1754756460974252E-3</v>
      </c>
      <c r="AX95" s="38">
        <v>7479.0794146953203</v>
      </c>
      <c r="AY95" s="34">
        <f t="shared" si="35"/>
        <v>2.0411246085189241E-3</v>
      </c>
      <c r="AZ95" s="31">
        <f t="shared" si="39"/>
        <v>111.26049421638528</v>
      </c>
      <c r="BA95" s="31">
        <f t="shared" si="40"/>
        <v>127.71711269243454</v>
      </c>
      <c r="BC95" s="34">
        <f t="shared" si="30"/>
        <v>1.3126492966827065E-2</v>
      </c>
    </row>
    <row r="96" spans="1:55">
      <c r="A96" s="31">
        <f t="shared" si="36"/>
        <v>2035</v>
      </c>
      <c r="B96" s="31">
        <f t="shared" si="37"/>
        <v>3</v>
      </c>
      <c r="C96" s="32"/>
      <c r="D96" s="32">
        <v>132142320.093063</v>
      </c>
      <c r="E96" s="32"/>
      <c r="F96" s="33">
        <v>24018430.8752908</v>
      </c>
      <c r="G96" s="32">
        <v>5044502.0690309796</v>
      </c>
      <c r="H96" s="33">
        <v>27753362.0150753</v>
      </c>
      <c r="I96" s="33">
        <v>156015.52790817499</v>
      </c>
      <c r="J96" s="32">
        <v>858351.40252810705</v>
      </c>
      <c r="K96" s="32"/>
      <c r="L96" s="33">
        <v>2588445.70108455</v>
      </c>
      <c r="M96" s="33"/>
      <c r="N96" s="33">
        <v>1147032.9927517599</v>
      </c>
      <c r="O96" s="32"/>
      <c r="P96" s="32">
        <v>19742094.144554801</v>
      </c>
      <c r="Q96" s="33"/>
      <c r="R96" s="33">
        <v>25336385.868025899</v>
      </c>
      <c r="S96" s="33"/>
      <c r="T96" s="32">
        <v>96875867.314032301</v>
      </c>
      <c r="U96" s="32"/>
      <c r="V96" s="32">
        <v>130974.563500455</v>
      </c>
      <c r="W96" s="33"/>
      <c r="X96" s="33">
        <v>328970.34249869001</v>
      </c>
      <c r="Y96" s="32"/>
      <c r="Z96" s="32">
        <f t="shared" si="31"/>
        <v>-2286549.1376007535</v>
      </c>
      <c r="AA96" s="32"/>
      <c r="AB96" s="32">
        <f t="shared" si="32"/>
        <v>-55008546.923585504</v>
      </c>
      <c r="AC96" s="12"/>
      <c r="AD96" s="32"/>
      <c r="AE96" s="32"/>
      <c r="AF96" s="32">
        <f>BA96/100*AF25</f>
        <v>7350272702.8050213</v>
      </c>
      <c r="AG96" s="34">
        <f t="shared" si="38"/>
        <v>1.4085799932005325E-3</v>
      </c>
      <c r="AH96" s="34">
        <f t="shared" si="33"/>
        <v>-7.4838783740082274E-3</v>
      </c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2"/>
      <c r="AU96" s="31">
        <v>12838746</v>
      </c>
      <c r="AW96" s="31">
        <f t="shared" si="34"/>
        <v>2.5359372695598476E-4</v>
      </c>
      <c r="AX96" s="38">
        <v>7487.7154586568704</v>
      </c>
      <c r="AY96" s="34">
        <f t="shared" si="35"/>
        <v>1.154693443230656E-3</v>
      </c>
      <c r="AZ96" s="31">
        <f t="shared" si="39"/>
        <v>111.38896597954755</v>
      </c>
      <c r="BA96" s="31">
        <f t="shared" si="40"/>
        <v>127.89701246216242</v>
      </c>
      <c r="BC96" s="34">
        <f t="shared" si="30"/>
        <v>1.493040606456226E-2</v>
      </c>
    </row>
    <row r="97" spans="1:55">
      <c r="A97" s="31">
        <f t="shared" si="36"/>
        <v>2035</v>
      </c>
      <c r="B97" s="31">
        <f t="shared" si="37"/>
        <v>4</v>
      </c>
      <c r="C97" s="32"/>
      <c r="D97" s="32">
        <v>132793239.66207699</v>
      </c>
      <c r="E97" s="32"/>
      <c r="F97" s="33">
        <v>24136743.212040499</v>
      </c>
      <c r="G97" s="32">
        <v>5164941.8817867897</v>
      </c>
      <c r="H97" s="33">
        <v>28415986.329367999</v>
      </c>
      <c r="I97" s="33">
        <v>159740.47057072399</v>
      </c>
      <c r="J97" s="32">
        <v>878844.93802168698</v>
      </c>
      <c r="K97" s="32"/>
      <c r="L97" s="33">
        <v>2560045.4457227299</v>
      </c>
      <c r="M97" s="33"/>
      <c r="N97" s="33">
        <v>1154141.3630247801</v>
      </c>
      <c r="O97" s="32"/>
      <c r="P97" s="32">
        <v>19633833.240407001</v>
      </c>
      <c r="Q97" s="33"/>
      <c r="R97" s="33">
        <v>28954441.301903602</v>
      </c>
      <c r="S97" s="33"/>
      <c r="T97" s="32">
        <v>110709815.848478</v>
      </c>
      <c r="U97" s="32"/>
      <c r="V97" s="32">
        <v>137320.81218865199</v>
      </c>
      <c r="W97" s="33"/>
      <c r="X97" s="33">
        <v>344910.28952917299</v>
      </c>
      <c r="Y97" s="32"/>
      <c r="Z97" s="32">
        <f t="shared" si="31"/>
        <v>1240832.0933042467</v>
      </c>
      <c r="AA97" s="32"/>
      <c r="AB97" s="32">
        <f t="shared" si="32"/>
        <v>-41717257.054005995</v>
      </c>
      <c r="AC97" s="12"/>
      <c r="AD97" s="32"/>
      <c r="AE97" s="32"/>
      <c r="AF97" s="32">
        <f>BA97/100*AF25</f>
        <v>7362314304.3522444</v>
      </c>
      <c r="AG97" s="34">
        <f t="shared" si="38"/>
        <v>1.6382523525457441E-3</v>
      </c>
      <c r="AH97" s="34">
        <f t="shared" si="33"/>
        <v>-5.6663238391418264E-3</v>
      </c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U97" s="31">
        <v>12847954</v>
      </c>
      <c r="AW97" s="31">
        <f t="shared" si="34"/>
        <v>7.1720400107611753E-4</v>
      </c>
      <c r="AX97" s="38">
        <v>7494.6070639494501</v>
      </c>
      <c r="AY97" s="34">
        <f t="shared" si="35"/>
        <v>9.2038824533750352E-4</v>
      </c>
      <c r="AZ97" s="31">
        <f t="shared" si="39"/>
        <v>111.49148707449542</v>
      </c>
      <c r="BA97" s="31">
        <f t="shared" si="40"/>
        <v>128.10654004371213</v>
      </c>
      <c r="BC97" s="34">
        <f t="shared" si="30"/>
        <v>1.3054464319721007E-2</v>
      </c>
    </row>
    <row r="98" spans="1:55" s="23" customFormat="1">
      <c r="A98" s="23">
        <f t="shared" si="36"/>
        <v>2036</v>
      </c>
      <c r="B98" s="23">
        <f t="shared" si="37"/>
        <v>1</v>
      </c>
      <c r="C98" s="24"/>
      <c r="D98" s="24">
        <v>133690320.24586099</v>
      </c>
      <c r="E98" s="24"/>
      <c r="F98" s="25">
        <v>24299798.227088001</v>
      </c>
      <c r="G98" s="24">
        <v>5304818.8422861705</v>
      </c>
      <c r="H98" s="25">
        <v>29185548.095660198</v>
      </c>
      <c r="I98" s="25">
        <v>164066.56213256301</v>
      </c>
      <c r="J98" s="24">
        <v>902645.81739155506</v>
      </c>
      <c r="K98" s="24"/>
      <c r="L98" s="25">
        <v>3125509.9110854799</v>
      </c>
      <c r="M98" s="25"/>
      <c r="N98" s="25">
        <v>1164073.0718243499</v>
      </c>
      <c r="O98" s="24"/>
      <c r="P98" s="24">
        <v>22622672.370766599</v>
      </c>
      <c r="Q98" s="25"/>
      <c r="R98" s="25">
        <v>25311702.984466199</v>
      </c>
      <c r="S98" s="25"/>
      <c r="T98" s="24">
        <v>96781490.169433996</v>
      </c>
      <c r="U98" s="24"/>
      <c r="V98" s="24">
        <v>138203.07745539799</v>
      </c>
      <c r="W98" s="25"/>
      <c r="X98" s="25">
        <v>347126.285515105</v>
      </c>
      <c r="Y98" s="24"/>
      <c r="Z98" s="24">
        <f t="shared" si="31"/>
        <v>-3139475.1480762325</v>
      </c>
      <c r="AA98" s="24"/>
      <c r="AB98" s="24">
        <f t="shared" si="32"/>
        <v>-59531502.447193593</v>
      </c>
      <c r="AC98" s="12"/>
      <c r="AD98" s="24"/>
      <c r="AE98" s="24"/>
      <c r="AF98" s="24">
        <f>BA98/100*AF25</f>
        <v>7376453709.0002317</v>
      </c>
      <c r="AG98" s="26">
        <f t="shared" si="38"/>
        <v>1.9205108697449703E-3</v>
      </c>
      <c r="AH98" s="26">
        <f t="shared" si="33"/>
        <v>-8.0704773317505432E-3</v>
      </c>
      <c r="AS98" s="26">
        <f>AVERAGE(AG98:AG101)</f>
        <v>2.453217559436954E-3</v>
      </c>
      <c r="AU98" s="23">
        <v>12809372</v>
      </c>
      <c r="AW98" s="23">
        <f t="shared" si="34"/>
        <v>-3.0029684103788042E-3</v>
      </c>
      <c r="AX98" s="30">
        <v>7531.6177484579002</v>
      </c>
      <c r="AY98" s="26">
        <f t="shared" si="35"/>
        <v>4.9383088656480591E-3</v>
      </c>
      <c r="AZ98" s="23">
        <f t="shared" si="39"/>
        <v>112.04206647355969</v>
      </c>
      <c r="BA98" s="23">
        <f t="shared" si="40"/>
        <v>128.3525700463515</v>
      </c>
      <c r="BC98" s="26">
        <f t="shared" si="30"/>
        <v>1.4884386166821069E-2</v>
      </c>
    </row>
    <row r="99" spans="1:55" s="31" customFormat="1">
      <c r="A99" s="31">
        <f t="shared" si="36"/>
        <v>2036</v>
      </c>
      <c r="B99" s="31">
        <f t="shared" si="37"/>
        <v>2</v>
      </c>
      <c r="C99" s="32"/>
      <c r="D99" s="32">
        <v>133588956.437608</v>
      </c>
      <c r="E99" s="32"/>
      <c r="F99" s="33">
        <v>24281374.155071799</v>
      </c>
      <c r="G99" s="32">
        <v>5380661.66301437</v>
      </c>
      <c r="H99" s="33">
        <v>29602812.918056902</v>
      </c>
      <c r="I99" s="33">
        <v>166412.21638188901</v>
      </c>
      <c r="J99" s="32">
        <v>915550.91499145702</v>
      </c>
      <c r="K99" s="32"/>
      <c r="L99" s="33">
        <v>2532930.0021216199</v>
      </c>
      <c r="M99" s="33"/>
      <c r="N99" s="33">
        <v>1164043.9146289099</v>
      </c>
      <c r="O99" s="32"/>
      <c r="P99" s="32">
        <v>19547611.9918603</v>
      </c>
      <c r="Q99" s="33"/>
      <c r="R99" s="33">
        <v>28927109.757716</v>
      </c>
      <c r="S99" s="33"/>
      <c r="T99" s="32">
        <v>110605311.320406</v>
      </c>
      <c r="U99" s="32"/>
      <c r="V99" s="32">
        <v>130017.11102987399</v>
      </c>
      <c r="W99" s="33"/>
      <c r="X99" s="33">
        <v>326565.49793379701</v>
      </c>
      <c r="Y99" s="32"/>
      <c r="Z99" s="32">
        <f t="shared" si="31"/>
        <v>1078778.7969235443</v>
      </c>
      <c r="AA99" s="32"/>
      <c r="AB99" s="32">
        <f t="shared" si="32"/>
        <v>-42531257.109062299</v>
      </c>
      <c r="AC99" s="12"/>
      <c r="AD99" s="32"/>
      <c r="AE99" s="32"/>
      <c r="AF99" s="32">
        <f>BA99/100*AF25</f>
        <v>7352280906.3473139</v>
      </c>
      <c r="AG99" s="34">
        <f t="shared" si="38"/>
        <v>-3.2770222123706819E-3</v>
      </c>
      <c r="AH99" s="34">
        <f t="shared" si="33"/>
        <v>-5.7847704203391557E-3</v>
      </c>
      <c r="AU99" s="31">
        <v>12803827</v>
      </c>
      <c r="AW99" s="31">
        <f t="shared" si="34"/>
        <v>-4.3288617115655632E-4</v>
      </c>
      <c r="AX99" s="38">
        <v>7510.1875261239702</v>
      </c>
      <c r="AY99" s="34">
        <f t="shared" si="35"/>
        <v>-2.8453677615699327E-3</v>
      </c>
      <c r="AZ99" s="31">
        <f t="shared" si="39"/>
        <v>111.72326558967615</v>
      </c>
      <c r="BA99" s="31">
        <f t="shared" si="40"/>
        <v>127.93195582329474</v>
      </c>
      <c r="BC99" s="34">
        <f t="shared" si="30"/>
        <v>1.3050346272418774E-2</v>
      </c>
    </row>
    <row r="100" spans="1:55">
      <c r="A100" s="31">
        <f t="shared" si="36"/>
        <v>2036</v>
      </c>
      <c r="B100" s="31">
        <f t="shared" si="37"/>
        <v>3</v>
      </c>
      <c r="C100" s="32"/>
      <c r="D100" s="32">
        <v>133627088.160436</v>
      </c>
      <c r="E100" s="32"/>
      <c r="F100" s="33">
        <v>24288305.047069602</v>
      </c>
      <c r="G100" s="32">
        <v>5508778.9830458602</v>
      </c>
      <c r="H100" s="33">
        <v>30307676.6121496</v>
      </c>
      <c r="I100" s="33">
        <v>170374.60772306801</v>
      </c>
      <c r="J100" s="32">
        <v>937350.82305617596</v>
      </c>
      <c r="K100" s="32"/>
      <c r="L100" s="33">
        <v>2570953.1100916099</v>
      </c>
      <c r="M100" s="33"/>
      <c r="N100" s="33">
        <v>1165803.4685096701</v>
      </c>
      <c r="O100" s="32"/>
      <c r="P100" s="32">
        <v>19754594.626170401</v>
      </c>
      <c r="Q100" s="33"/>
      <c r="R100" s="33">
        <v>25433735.4491538</v>
      </c>
      <c r="S100" s="33"/>
      <c r="T100" s="32">
        <v>97248091.874928206</v>
      </c>
      <c r="U100" s="32"/>
      <c r="V100" s="32">
        <v>134695.32180609801</v>
      </c>
      <c r="W100" s="33"/>
      <c r="X100" s="33">
        <v>338315.81463807903</v>
      </c>
      <c r="Y100" s="32"/>
      <c r="Z100" s="32">
        <f t="shared" si="31"/>
        <v>-2456630.8547109812</v>
      </c>
      <c r="AA100" s="32"/>
      <c r="AB100" s="32">
        <f t="shared" si="32"/>
        <v>-56133590.911678195</v>
      </c>
      <c r="AC100" s="12"/>
      <c r="AD100" s="32"/>
      <c r="AE100" s="32"/>
      <c r="AF100" s="32">
        <f>BA100/100*AF25</f>
        <v>7404649038.2240028</v>
      </c>
      <c r="AG100" s="34">
        <f t="shared" si="38"/>
        <v>7.1227055309433171E-3</v>
      </c>
      <c r="AH100" s="34">
        <f t="shared" si="33"/>
        <v>-7.5808577316639134E-3</v>
      </c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2"/>
      <c r="AU100" s="31">
        <v>12829593</v>
      </c>
      <c r="AW100" s="31">
        <f t="shared" si="34"/>
        <v>2.0123670836852139E-3</v>
      </c>
      <c r="AX100" s="38">
        <v>7548.4900474516999</v>
      </c>
      <c r="AY100" s="34">
        <f t="shared" si="35"/>
        <v>5.1000752237537949E-3</v>
      </c>
      <c r="AZ100" s="31">
        <f t="shared" si="39"/>
        <v>112.29306264842691</v>
      </c>
      <c r="BA100" s="31">
        <f t="shared" si="40"/>
        <v>128.84317747262173</v>
      </c>
      <c r="BC100" s="34">
        <f t="shared" si="30"/>
        <v>1.4947738483111104E-2</v>
      </c>
    </row>
    <row r="101" spans="1:55">
      <c r="A101" s="31">
        <f t="shared" si="36"/>
        <v>2036</v>
      </c>
      <c r="B101" s="31">
        <f t="shared" si="37"/>
        <v>4</v>
      </c>
      <c r="C101" s="32"/>
      <c r="D101" s="32">
        <v>133581538.061937</v>
      </c>
      <c r="E101" s="32"/>
      <c r="F101" s="33">
        <v>24280025.777480699</v>
      </c>
      <c r="G101" s="32">
        <v>5613639.5463162502</v>
      </c>
      <c r="H101" s="33">
        <v>30884588.4923952</v>
      </c>
      <c r="I101" s="33">
        <v>173617.71792730701</v>
      </c>
      <c r="J101" s="32">
        <v>955193.45852768898</v>
      </c>
      <c r="K101" s="32"/>
      <c r="L101" s="33">
        <v>2625812.8691923302</v>
      </c>
      <c r="M101" s="33"/>
      <c r="N101" s="33">
        <v>1166543.93661336</v>
      </c>
      <c r="O101" s="32"/>
      <c r="P101" s="32">
        <v>20043336.0139695</v>
      </c>
      <c r="Q101" s="33"/>
      <c r="R101" s="33">
        <v>29183626.4809772</v>
      </c>
      <c r="S101" s="33"/>
      <c r="T101" s="32">
        <v>111586125.244536</v>
      </c>
      <c r="U101" s="32"/>
      <c r="V101" s="32">
        <v>135639.12146457299</v>
      </c>
      <c r="W101" s="33"/>
      <c r="X101" s="33">
        <v>340686.36727517599</v>
      </c>
      <c r="Y101" s="32"/>
      <c r="Z101" s="32">
        <f t="shared" si="31"/>
        <v>1246883.0191553831</v>
      </c>
      <c r="AA101" s="32"/>
      <c r="AB101" s="32">
        <f t="shared" si="32"/>
        <v>-42038748.831370503</v>
      </c>
      <c r="AC101" s="12"/>
      <c r="AD101" s="32"/>
      <c r="AE101" s="32"/>
      <c r="AF101" s="32">
        <f>BA101/100*AF25</f>
        <v>7434613254.1414204</v>
      </c>
      <c r="AG101" s="34">
        <f t="shared" si="38"/>
        <v>4.0466760494302116E-3</v>
      </c>
      <c r="AH101" s="34">
        <f t="shared" si="33"/>
        <v>-5.6544634393662632E-3</v>
      </c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U101" s="31">
        <v>12847299</v>
      </c>
      <c r="AW101" s="31">
        <f t="shared" si="34"/>
        <v>1.380090545350893E-3</v>
      </c>
      <c r="AX101" s="38">
        <v>7568.5910004547304</v>
      </c>
      <c r="AY101" s="34">
        <f t="shared" si="35"/>
        <v>2.6629104465490353E-3</v>
      </c>
      <c r="AZ101" s="31">
        <f t="shared" si="39"/>
        <v>112.59208901802839</v>
      </c>
      <c r="BA101" s="31">
        <f t="shared" si="40"/>
        <v>129.36456407303268</v>
      </c>
      <c r="BC101" s="34">
        <f t="shared" si="30"/>
        <v>1.3031394995576172E-2</v>
      </c>
    </row>
    <row r="102" spans="1:55" s="23" customFormat="1">
      <c r="A102" s="23">
        <f t="shared" si="36"/>
        <v>2037</v>
      </c>
      <c r="B102" s="23">
        <f t="shared" si="37"/>
        <v>1</v>
      </c>
      <c r="C102" s="24"/>
      <c r="D102" s="24">
        <v>133536592.33311699</v>
      </c>
      <c r="E102" s="24"/>
      <c r="F102" s="25">
        <v>24271856.359234899</v>
      </c>
      <c r="G102" s="24">
        <v>5738886.3908844702</v>
      </c>
      <c r="H102" s="25">
        <v>31573659.677416202</v>
      </c>
      <c r="I102" s="25">
        <v>177491.33167684</v>
      </c>
      <c r="J102" s="24">
        <v>976504.93847679195</v>
      </c>
      <c r="K102" s="24"/>
      <c r="L102" s="25">
        <v>3192422.5930802198</v>
      </c>
      <c r="M102" s="25"/>
      <c r="N102" s="25">
        <v>1167382.91008138</v>
      </c>
      <c r="O102" s="24"/>
      <c r="P102" s="24">
        <v>22988092.349256899</v>
      </c>
      <c r="Q102" s="25"/>
      <c r="R102" s="25">
        <v>25703374.333981398</v>
      </c>
      <c r="S102" s="25"/>
      <c r="T102" s="24">
        <v>98279079.521127194</v>
      </c>
      <c r="U102" s="24"/>
      <c r="V102" s="24">
        <v>140688.30931152901</v>
      </c>
      <c r="W102" s="25"/>
      <c r="X102" s="25">
        <v>353368.47142548102</v>
      </c>
      <c r="Y102" s="24"/>
      <c r="Z102" s="24">
        <f t="shared" si="31"/>
        <v>-2787599.219103571</v>
      </c>
      <c r="AA102" s="24"/>
      <c r="AB102" s="24">
        <f t="shared" si="32"/>
        <v>-58245605.161246702</v>
      </c>
      <c r="AC102" s="12"/>
      <c r="AD102" s="24"/>
      <c r="AE102" s="24"/>
      <c r="AF102" s="24">
        <f>BA102/100*AF25</f>
        <v>7487078214.2264166</v>
      </c>
      <c r="AG102" s="26">
        <f t="shared" si="38"/>
        <v>7.0568512835245106E-3</v>
      </c>
      <c r="AH102" s="26">
        <f t="shared" si="33"/>
        <v>-7.779483998253487E-3</v>
      </c>
      <c r="AS102" s="26">
        <f>AVERAGE(AG102:AG105)</f>
        <v>2.4415018582882035E-3</v>
      </c>
      <c r="AU102" s="23">
        <v>12971381</v>
      </c>
      <c r="AW102" s="23">
        <f t="shared" si="34"/>
        <v>9.6582168750022866E-3</v>
      </c>
      <c r="AX102" s="30">
        <v>7549.0906667026902</v>
      </c>
      <c r="AY102" s="26">
        <f t="shared" si="35"/>
        <v>-2.5764813755781756E-3</v>
      </c>
      <c r="AZ102" s="23">
        <f t="shared" si="39"/>
        <v>112.301997597636</v>
      </c>
      <c r="BA102" s="23">
        <f t="shared" si="40"/>
        <v>130.27747056305404</v>
      </c>
      <c r="BC102" s="26">
        <f t="shared" si="30"/>
        <v>1.4964842148187928E-2</v>
      </c>
    </row>
    <row r="103" spans="1:55" s="31" customFormat="1">
      <c r="A103" s="31">
        <f t="shared" si="36"/>
        <v>2037</v>
      </c>
      <c r="B103" s="31">
        <f t="shared" si="37"/>
        <v>2</v>
      </c>
      <c r="C103" s="32"/>
      <c r="D103" s="32">
        <v>133514278.07302199</v>
      </c>
      <c r="E103" s="32"/>
      <c r="F103" s="33">
        <v>24267800.478323702</v>
      </c>
      <c r="G103" s="32">
        <v>5845131.2345460197</v>
      </c>
      <c r="H103" s="33">
        <v>32158187.459945299</v>
      </c>
      <c r="I103" s="33">
        <v>180777.254676682</v>
      </c>
      <c r="J103" s="32">
        <v>994583.11731789901</v>
      </c>
      <c r="K103" s="32"/>
      <c r="L103" s="33">
        <v>2506098.5009003002</v>
      </c>
      <c r="M103" s="33"/>
      <c r="N103" s="33">
        <v>1167632.27006154</v>
      </c>
      <c r="O103" s="32"/>
      <c r="P103" s="32">
        <v>19428125.2773256</v>
      </c>
      <c r="Q103" s="33"/>
      <c r="R103" s="33">
        <v>29118030.284560699</v>
      </c>
      <c r="S103" s="33"/>
      <c r="T103" s="32">
        <v>111335312.502203</v>
      </c>
      <c r="U103" s="32"/>
      <c r="V103" s="32">
        <v>138527.35054358401</v>
      </c>
      <c r="W103" s="33"/>
      <c r="X103" s="33">
        <v>347940.76602210198</v>
      </c>
      <c r="Y103" s="32"/>
      <c r="Z103" s="32">
        <f t="shared" si="31"/>
        <v>1315026.3858187385</v>
      </c>
      <c r="AA103" s="32"/>
      <c r="AB103" s="32">
        <f t="shared" si="32"/>
        <v>-41607090.848144591</v>
      </c>
      <c r="AC103" s="12"/>
      <c r="AD103" s="32"/>
      <c r="AE103" s="32"/>
      <c r="AF103" s="32">
        <f>BA103/100*AF25</f>
        <v>7456951406.4631176</v>
      </c>
      <c r="AG103" s="34">
        <f t="shared" si="38"/>
        <v>-4.023840395583708E-3</v>
      </c>
      <c r="AH103" s="34">
        <f t="shared" si="33"/>
        <v>-5.5796381899555804E-3</v>
      </c>
      <c r="AU103" s="31">
        <v>12920131</v>
      </c>
      <c r="AW103" s="31">
        <f t="shared" si="34"/>
        <v>-3.951005679349022E-3</v>
      </c>
      <c r="AX103" s="38">
        <v>7548.5386498042499</v>
      </c>
      <c r="AY103" s="34">
        <f t="shared" si="35"/>
        <v>-7.3123628104662029E-5</v>
      </c>
      <c r="AZ103" s="31">
        <f t="shared" si="39"/>
        <v>112.29378566812827</v>
      </c>
      <c r="BA103" s="31">
        <f t="shared" si="40"/>
        <v>129.75325481436795</v>
      </c>
      <c r="BC103" s="34">
        <f t="shared" ref="BC103:BC110" si="41">T110/AF110</f>
        <v>1.3131075557744386E-2</v>
      </c>
    </row>
    <row r="104" spans="1:55">
      <c r="A104" s="31">
        <f t="shared" si="36"/>
        <v>2037</v>
      </c>
      <c r="B104" s="31">
        <f t="shared" si="37"/>
        <v>3</v>
      </c>
      <c r="C104" s="32"/>
      <c r="D104" s="32">
        <v>133868256.27893201</v>
      </c>
      <c r="E104" s="32"/>
      <c r="F104" s="33">
        <v>24332140.207367599</v>
      </c>
      <c r="G104" s="32">
        <v>5976020.9936867496</v>
      </c>
      <c r="H104" s="33">
        <v>32878304.296015199</v>
      </c>
      <c r="I104" s="33">
        <v>184825.39155732101</v>
      </c>
      <c r="J104" s="32">
        <v>1016854.7720417</v>
      </c>
      <c r="K104" s="32"/>
      <c r="L104" s="33">
        <v>2543920.74939996</v>
      </c>
      <c r="M104" s="33"/>
      <c r="N104" s="33">
        <v>1172628.0371135699</v>
      </c>
      <c r="O104" s="32"/>
      <c r="P104" s="32">
        <v>19651870.3409204</v>
      </c>
      <c r="Q104" s="33"/>
      <c r="R104" s="33">
        <v>25669786.2030848</v>
      </c>
      <c r="S104" s="33"/>
      <c r="T104" s="32">
        <v>98150652.391503394</v>
      </c>
      <c r="U104" s="32"/>
      <c r="V104" s="32">
        <v>138551.67443829699</v>
      </c>
      <c r="W104" s="33"/>
      <c r="X104" s="33">
        <v>348001.86063284701</v>
      </c>
      <c r="Y104" s="32"/>
      <c r="Z104" s="32">
        <f t="shared" si="31"/>
        <v>-2240351.1163580306</v>
      </c>
      <c r="AA104" s="32"/>
      <c r="AB104" s="32">
        <f t="shared" si="32"/>
        <v>-55369474.228349015</v>
      </c>
      <c r="AC104" s="12"/>
      <c r="AD104" s="32"/>
      <c r="AE104" s="32"/>
      <c r="AF104" s="32">
        <f>BA104/100*AF25</f>
        <v>7518550741.5444078</v>
      </c>
      <c r="AG104" s="34">
        <f t="shared" si="38"/>
        <v>8.2606593128527871E-3</v>
      </c>
      <c r="AH104" s="34">
        <f t="shared" si="33"/>
        <v>-7.3643812659799123E-3</v>
      </c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2"/>
      <c r="AU104" s="31">
        <v>13030668</v>
      </c>
      <c r="AW104" s="31">
        <f t="shared" si="34"/>
        <v>8.5554086100210602E-3</v>
      </c>
      <c r="AX104" s="38">
        <v>7546.33259702551</v>
      </c>
      <c r="AY104" s="34">
        <f t="shared" si="35"/>
        <v>-2.9224898766293516E-4</v>
      </c>
      <c r="AZ104" s="31">
        <f t="shared" si="39"/>
        <v>112.26096792294592</v>
      </c>
      <c r="BA104" s="31">
        <f t="shared" si="40"/>
        <v>130.82510224712323</v>
      </c>
      <c r="BC104" s="34">
        <f t="shared" si="41"/>
        <v>1.4970273273804405E-2</v>
      </c>
    </row>
    <row r="105" spans="1:55">
      <c r="A105" s="31">
        <f t="shared" si="36"/>
        <v>2037</v>
      </c>
      <c r="B105" s="31">
        <f t="shared" si="37"/>
        <v>4</v>
      </c>
      <c r="C105" s="32"/>
      <c r="D105" s="32">
        <v>133885413.82721999</v>
      </c>
      <c r="E105" s="32"/>
      <c r="F105" s="33">
        <v>24335258.7948667</v>
      </c>
      <c r="G105" s="32">
        <v>6114455.8577971496</v>
      </c>
      <c r="H105" s="33">
        <v>33639932.0734623</v>
      </c>
      <c r="I105" s="33">
        <v>189106.88219991099</v>
      </c>
      <c r="J105" s="32">
        <v>1040410.27031327</v>
      </c>
      <c r="K105" s="32"/>
      <c r="L105" s="33">
        <v>2634009.5180835002</v>
      </c>
      <c r="M105" s="33"/>
      <c r="N105" s="33">
        <v>1174048.7836613599</v>
      </c>
      <c r="O105" s="32"/>
      <c r="P105" s="32">
        <v>20127157.918201201</v>
      </c>
      <c r="Q105" s="33"/>
      <c r="R105" s="33">
        <v>29223360.947200499</v>
      </c>
      <c r="S105" s="33"/>
      <c r="T105" s="32">
        <v>111738053.419994</v>
      </c>
      <c r="U105" s="32"/>
      <c r="V105" s="32">
        <v>142860.076273946</v>
      </c>
      <c r="W105" s="33"/>
      <c r="X105" s="33">
        <v>358823.32389728102</v>
      </c>
      <c r="Y105" s="32"/>
      <c r="Z105" s="32">
        <f t="shared" si="31"/>
        <v>1222903.9268628806</v>
      </c>
      <c r="AA105" s="32"/>
      <c r="AB105" s="32">
        <f t="shared" si="32"/>
        <v>-42274518.325427204</v>
      </c>
      <c r="AC105" s="12"/>
      <c r="AD105" s="32"/>
      <c r="AE105" s="32"/>
      <c r="AF105" s="32">
        <f>BA105/100*AF25</f>
        <v>7507064931.5099325</v>
      </c>
      <c r="AG105" s="34">
        <f t="shared" si="38"/>
        <v>-1.5276627676407745E-3</v>
      </c>
      <c r="AH105" s="34">
        <f t="shared" si="33"/>
        <v>-5.631297812276192E-3</v>
      </c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U105" s="31">
        <v>12987299</v>
      </c>
      <c r="AW105" s="31">
        <f t="shared" si="34"/>
        <v>-3.3282253833801919E-3</v>
      </c>
      <c r="AX105" s="38">
        <v>7559.9656151425997</v>
      </c>
      <c r="AY105" s="34">
        <f t="shared" si="35"/>
        <v>1.8065753055283231E-3</v>
      </c>
      <c r="AZ105" s="31">
        <f t="shared" si="39"/>
        <v>112.46377581537023</v>
      </c>
      <c r="BA105" s="31">
        <f t="shared" si="40"/>
        <v>130.6252456093475</v>
      </c>
      <c r="BC105" s="34">
        <f t="shared" si="41"/>
        <v>1.3082420235634131E-2</v>
      </c>
    </row>
    <row r="106" spans="1:55" s="23" customFormat="1">
      <c r="A106" s="23">
        <f t="shared" si="36"/>
        <v>2038</v>
      </c>
      <c r="B106" s="23">
        <f t="shared" si="37"/>
        <v>1</v>
      </c>
      <c r="C106" s="24"/>
      <c r="D106" s="24">
        <v>134380815.13505101</v>
      </c>
      <c r="E106" s="24"/>
      <c r="F106" s="25">
        <v>24425303.846741699</v>
      </c>
      <c r="G106" s="24">
        <v>6207028.7076914301</v>
      </c>
      <c r="H106" s="25">
        <v>34149240.5801742</v>
      </c>
      <c r="I106" s="25">
        <v>191969.96003169401</v>
      </c>
      <c r="J106" s="24">
        <v>1056162.0797991999</v>
      </c>
      <c r="K106" s="24"/>
      <c r="L106" s="25">
        <v>3234717.5286889798</v>
      </c>
      <c r="M106" s="25"/>
      <c r="N106" s="25">
        <v>1180716.67270043</v>
      </c>
      <c r="O106" s="24"/>
      <c r="P106" s="24">
        <v>23280919.399026401</v>
      </c>
      <c r="Q106" s="25"/>
      <c r="R106" s="25">
        <v>25607137.4624031</v>
      </c>
      <c r="S106" s="25"/>
      <c r="T106" s="24">
        <v>97911109.501634195</v>
      </c>
      <c r="U106" s="24"/>
      <c r="V106" s="24">
        <v>134668.507051722</v>
      </c>
      <c r="W106" s="25"/>
      <c r="X106" s="25">
        <v>338248.46370599401</v>
      </c>
      <c r="Y106" s="24"/>
      <c r="Z106" s="24">
        <f t="shared" si="31"/>
        <v>-3098932.0786762871</v>
      </c>
      <c r="AA106" s="24"/>
      <c r="AB106" s="24">
        <f t="shared" si="32"/>
        <v>-59750625.032443225</v>
      </c>
      <c r="AC106" s="12"/>
      <c r="AD106" s="24"/>
      <c r="AE106" s="24"/>
      <c r="AF106" s="24">
        <f>BA106/100*AF25</f>
        <v>7502567936.3438969</v>
      </c>
      <c r="AG106" s="26">
        <f t="shared" si="38"/>
        <v>-5.9903506990596257E-4</v>
      </c>
      <c r="AH106" s="26">
        <f t="shared" si="33"/>
        <v>-7.9640231903798687E-3</v>
      </c>
      <c r="AS106" s="26">
        <f>AVERAGE(AG106:AG109)</f>
        <v>2.813045814227348E-3</v>
      </c>
      <c r="AU106" s="23">
        <v>12930275</v>
      </c>
      <c r="AW106" s="23">
        <f t="shared" si="34"/>
        <v>-4.3907513024840656E-3</v>
      </c>
      <c r="AX106" s="30">
        <v>7588.7572765079103</v>
      </c>
      <c r="AY106" s="26">
        <f t="shared" si="35"/>
        <v>3.8084381372900586E-3</v>
      </c>
      <c r="AZ106" s="23">
        <f t="shared" si="39"/>
        <v>112.89208714824912</v>
      </c>
      <c r="BA106" s="23">
        <f t="shared" si="40"/>
        <v>130.54699650621242</v>
      </c>
      <c r="BC106" s="26">
        <f t="shared" si="41"/>
        <v>1.4982533639193807E-2</v>
      </c>
    </row>
    <row r="107" spans="1:55" s="31" customFormat="1">
      <c r="A107" s="31">
        <f t="shared" si="36"/>
        <v>2038</v>
      </c>
      <c r="B107" s="31">
        <f t="shared" si="37"/>
        <v>2</v>
      </c>
      <c r="C107" s="32"/>
      <c r="D107" s="32">
        <v>134364999.35113201</v>
      </c>
      <c r="E107" s="32"/>
      <c r="F107" s="33">
        <v>24422429.140799399</v>
      </c>
      <c r="G107" s="32">
        <v>6328941.2077977797</v>
      </c>
      <c r="H107" s="33">
        <v>34819967.185756601</v>
      </c>
      <c r="I107" s="33">
        <v>195740.44972570401</v>
      </c>
      <c r="J107" s="32">
        <v>1076906.2016213399</v>
      </c>
      <c r="K107" s="32"/>
      <c r="L107" s="33">
        <v>2628896.7419950999</v>
      </c>
      <c r="M107" s="33"/>
      <c r="N107" s="33">
        <v>1181901.2617873601</v>
      </c>
      <c r="O107" s="32"/>
      <c r="P107" s="32">
        <v>20143829.716566999</v>
      </c>
      <c r="Q107" s="33"/>
      <c r="R107" s="33">
        <v>29412946.997757901</v>
      </c>
      <c r="S107" s="33"/>
      <c r="T107" s="32">
        <v>112462952.116046</v>
      </c>
      <c r="U107" s="32"/>
      <c r="V107" s="32">
        <v>138654.87660415299</v>
      </c>
      <c r="W107" s="33"/>
      <c r="X107" s="33">
        <v>348261.074719469</v>
      </c>
      <c r="Y107" s="32"/>
      <c r="Z107" s="32">
        <f t="shared" si="31"/>
        <v>1318374.7297801971</v>
      </c>
      <c r="AA107" s="32"/>
      <c r="AB107" s="32">
        <f t="shared" si="32"/>
        <v>-42045876.951653004</v>
      </c>
      <c r="AC107" s="12"/>
      <c r="AD107" s="32"/>
      <c r="AE107" s="32"/>
      <c r="AF107" s="32">
        <f>BA107/100*AF25</f>
        <v>7523743624.7037449</v>
      </c>
      <c r="AG107" s="34">
        <f t="shared" si="38"/>
        <v>2.8224587287332481E-3</v>
      </c>
      <c r="AH107" s="34">
        <f t="shared" si="33"/>
        <v>-5.5884249981083857E-3</v>
      </c>
      <c r="AU107" s="31">
        <v>12926907</v>
      </c>
      <c r="AW107" s="31">
        <f t="shared" si="34"/>
        <v>-2.6047396517088771E-4</v>
      </c>
      <c r="AX107" s="38">
        <v>7612.1589999614598</v>
      </c>
      <c r="AY107" s="34">
        <f t="shared" si="35"/>
        <v>3.0837359268286119E-3</v>
      </c>
      <c r="AZ107" s="31">
        <f t="shared" si="39"/>
        <v>113.24021653324283</v>
      </c>
      <c r="BA107" s="31">
        <f t="shared" si="40"/>
        <v>130.91546001601128</v>
      </c>
      <c r="BC107" s="34">
        <f t="shared" si="41"/>
        <v>1.3111300428559873E-2</v>
      </c>
    </row>
    <row r="108" spans="1:55">
      <c r="A108" s="31">
        <f t="shared" si="36"/>
        <v>2038</v>
      </c>
      <c r="B108" s="31">
        <f t="shared" si="37"/>
        <v>3</v>
      </c>
      <c r="C108" s="32"/>
      <c r="D108" s="32">
        <v>134458909.84285399</v>
      </c>
      <c r="E108" s="32"/>
      <c r="F108" s="33">
        <v>24439498.484309498</v>
      </c>
      <c r="G108" s="32">
        <v>6454031.3221285902</v>
      </c>
      <c r="H108" s="33">
        <v>35508176.087254196</v>
      </c>
      <c r="I108" s="33">
        <v>199609.21614830801</v>
      </c>
      <c r="J108" s="32">
        <v>1098191.0130078699</v>
      </c>
      <c r="K108" s="32"/>
      <c r="L108" s="33">
        <v>2594871.2565375399</v>
      </c>
      <c r="M108" s="33"/>
      <c r="N108" s="33">
        <v>1184908.2261926199</v>
      </c>
      <c r="O108" s="32"/>
      <c r="P108" s="32">
        <v>19983814.741737202</v>
      </c>
      <c r="Q108" s="33"/>
      <c r="R108" s="33">
        <v>25831644.081668802</v>
      </c>
      <c r="S108" s="33"/>
      <c r="T108" s="32">
        <v>98769530.018767104</v>
      </c>
      <c r="U108" s="32"/>
      <c r="V108" s="32">
        <v>138109.880485156</v>
      </c>
      <c r="W108" s="33"/>
      <c r="X108" s="33">
        <v>346892.20159528899</v>
      </c>
      <c r="Y108" s="32"/>
      <c r="Z108" s="32">
        <f t="shared" si="31"/>
        <v>-2249524.0048856996</v>
      </c>
      <c r="AA108" s="32"/>
      <c r="AB108" s="32">
        <f t="shared" si="32"/>
        <v>-55673194.565824091</v>
      </c>
      <c r="AC108" s="12"/>
      <c r="AD108" s="32"/>
      <c r="AE108" s="32"/>
      <c r="AF108" s="32">
        <f>BA108/100*AF25</f>
        <v>7579352022.734086</v>
      </c>
      <c r="AG108" s="34">
        <f t="shared" si="38"/>
        <v>7.391054347965078E-3</v>
      </c>
      <c r="AH108" s="34">
        <f t="shared" si="33"/>
        <v>-7.3453765439095145E-3</v>
      </c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2"/>
      <c r="AU108" s="31">
        <v>13008730</v>
      </c>
      <c r="AW108" s="31">
        <f t="shared" si="34"/>
        <v>6.3296657119912749E-3</v>
      </c>
      <c r="AX108" s="38">
        <v>7620.1876404090899</v>
      </c>
      <c r="AY108" s="34">
        <f t="shared" si="35"/>
        <v>1.0547126574301383E-3</v>
      </c>
      <c r="AZ108" s="31">
        <f t="shared" si="39"/>
        <v>113.35965242295056</v>
      </c>
      <c r="BA108" s="31">
        <f t="shared" si="40"/>
        <v>131.88306329597847</v>
      </c>
      <c r="BC108" s="34">
        <f t="shared" si="41"/>
        <v>1.5047324265735577E-2</v>
      </c>
    </row>
    <row r="109" spans="1:55">
      <c r="A109" s="31">
        <f t="shared" si="36"/>
        <v>2038</v>
      </c>
      <c r="B109" s="31">
        <f t="shared" si="37"/>
        <v>4</v>
      </c>
      <c r="C109" s="32"/>
      <c r="D109" s="32">
        <v>134792195.19068301</v>
      </c>
      <c r="E109" s="32"/>
      <c r="F109" s="33">
        <v>24500077.041451201</v>
      </c>
      <c r="G109" s="32">
        <v>6540993.0928852297</v>
      </c>
      <c r="H109" s="33">
        <v>35986614.092086799</v>
      </c>
      <c r="I109" s="33">
        <v>202298.755450061</v>
      </c>
      <c r="J109" s="32">
        <v>1112988.0647037299</v>
      </c>
      <c r="K109" s="32"/>
      <c r="L109" s="33">
        <v>2563395.5532471999</v>
      </c>
      <c r="M109" s="33"/>
      <c r="N109" s="33">
        <v>1188774.4629849</v>
      </c>
      <c r="O109" s="32"/>
      <c r="P109" s="32">
        <v>19841758.061841302</v>
      </c>
      <c r="Q109" s="33"/>
      <c r="R109" s="33">
        <v>29712824.926973298</v>
      </c>
      <c r="S109" s="33"/>
      <c r="T109" s="32">
        <v>113609561.369331</v>
      </c>
      <c r="U109" s="32"/>
      <c r="V109" s="32">
        <v>131895.866525494</v>
      </c>
      <c r="W109" s="33"/>
      <c r="X109" s="33">
        <v>331284.39007855399</v>
      </c>
      <c r="Y109" s="32"/>
      <c r="Z109" s="32">
        <f t="shared" si="31"/>
        <v>1592473.7358154915</v>
      </c>
      <c r="AA109" s="32"/>
      <c r="AB109" s="32">
        <f t="shared" si="32"/>
        <v>-41024391.883193314</v>
      </c>
      <c r="AC109" s="12"/>
      <c r="AD109" s="32"/>
      <c r="AE109" s="32"/>
      <c r="AF109" s="32">
        <f>BA109/100*AF25</f>
        <v>7591764767.3342028</v>
      </c>
      <c r="AG109" s="34">
        <f t="shared" si="38"/>
        <v>1.6377052501170282E-3</v>
      </c>
      <c r="AH109" s="34">
        <f t="shared" si="33"/>
        <v>-5.4038017694795822E-3</v>
      </c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U109" s="31">
        <v>12995289</v>
      </c>
      <c r="AW109" s="31">
        <f t="shared" si="34"/>
        <v>-1.0332292237597367E-3</v>
      </c>
      <c r="AX109" s="38">
        <v>7640.5617133628502</v>
      </c>
      <c r="AY109" s="34">
        <f t="shared" si="35"/>
        <v>2.6736970157688333E-3</v>
      </c>
      <c r="AZ109" s="31">
        <f t="shared" si="39"/>
        <v>113.6627417873424</v>
      </c>
      <c r="BA109" s="31">
        <f t="shared" si="40"/>
        <v>132.09904888113982</v>
      </c>
      <c r="BC109" s="34">
        <f t="shared" si="41"/>
        <v>1.3097878863073351E-2</v>
      </c>
    </row>
    <row r="110" spans="1:55" s="23" customFormat="1">
      <c r="A110" s="23">
        <f t="shared" si="36"/>
        <v>2039</v>
      </c>
      <c r="B110" s="23">
        <f t="shared" si="37"/>
        <v>1</v>
      </c>
      <c r="C110" s="24"/>
      <c r="D110" s="24">
        <v>135073929.78983301</v>
      </c>
      <c r="E110" s="24"/>
      <c r="F110" s="25">
        <v>24551285.6398024</v>
      </c>
      <c r="G110" s="24">
        <v>6668414.74567251</v>
      </c>
      <c r="H110" s="25">
        <v>36687650.430256799</v>
      </c>
      <c r="I110" s="25">
        <v>206239.63130946</v>
      </c>
      <c r="J110" s="24">
        <v>1134669.60093578</v>
      </c>
      <c r="K110" s="24"/>
      <c r="L110" s="25">
        <v>3187645.2611114299</v>
      </c>
      <c r="M110" s="25"/>
      <c r="N110" s="25">
        <v>1192758.44500666</v>
      </c>
      <c r="O110" s="24"/>
      <c r="P110" s="24">
        <v>23102911.457125999</v>
      </c>
      <c r="Q110" s="25"/>
      <c r="R110" s="25">
        <v>26188267.9014709</v>
      </c>
      <c r="S110" s="25"/>
      <c r="T110" s="24">
        <v>100133112.102973</v>
      </c>
      <c r="U110" s="24"/>
      <c r="V110" s="24">
        <v>135429.22928729001</v>
      </c>
      <c r="W110" s="25"/>
      <c r="X110" s="25">
        <v>340159.17863943498</v>
      </c>
      <c r="Y110" s="24"/>
      <c r="Z110" s="24">
        <f t="shared" ref="Z110:Z117" si="42">R110+V110-N110-L110-F110</f>
        <v>-2607992.2151623033</v>
      </c>
      <c r="AA110" s="24"/>
      <c r="AB110" s="24">
        <f t="shared" ref="AB110:AB117" si="43">T110-P110-D110</f>
        <v>-58043729.143986017</v>
      </c>
      <c r="AC110" s="12"/>
      <c r="AD110" s="24"/>
      <c r="AE110" s="24"/>
      <c r="AF110" s="24">
        <f>BA110/100*AF25</f>
        <v>7625659578.5039825</v>
      </c>
      <c r="AG110" s="26">
        <f t="shared" si="38"/>
        <v>4.4646814289639424E-3</v>
      </c>
      <c r="AH110" s="26">
        <f t="shared" ref="AH110:AH117" si="44">AB110/AF110</f>
        <v>-7.6116339244418716E-3</v>
      </c>
      <c r="AS110" s="26">
        <f>AVERAGE(AG110:AG113)</f>
        <v>1.7723376146637224E-3</v>
      </c>
      <c r="AU110" s="23">
        <v>13044383</v>
      </c>
      <c r="AW110" s="23">
        <f t="shared" si="34"/>
        <v>3.7778305661382368E-3</v>
      </c>
      <c r="AX110" s="30">
        <v>7645.7898886079001</v>
      </c>
      <c r="AY110" s="26">
        <f t="shared" si="35"/>
        <v>6.8426582248608183E-4</v>
      </c>
      <c r="AZ110" s="23">
        <f t="shared" si="39"/>
        <v>113.74051731683754</v>
      </c>
      <c r="BA110" s="23">
        <f t="shared" si="40"/>
        <v>132.68882905146324</v>
      </c>
      <c r="BC110" s="26">
        <f t="shared" si="41"/>
        <v>1.4988492477546755E-2</v>
      </c>
    </row>
    <row r="111" spans="1:55" s="31" customFormat="1">
      <c r="A111" s="31">
        <f t="shared" si="36"/>
        <v>2039</v>
      </c>
      <c r="B111" s="31">
        <f t="shared" si="37"/>
        <v>2</v>
      </c>
      <c r="C111" s="32"/>
      <c r="D111" s="32">
        <v>135565395.022504</v>
      </c>
      <c r="E111" s="32"/>
      <c r="F111" s="33">
        <v>24640615.263424899</v>
      </c>
      <c r="G111" s="32">
        <v>6840632.5282197697</v>
      </c>
      <c r="H111" s="33">
        <v>37635141.857371204</v>
      </c>
      <c r="I111" s="33">
        <v>211565.95448102301</v>
      </c>
      <c r="J111" s="32">
        <v>1163973.4595063201</v>
      </c>
      <c r="K111" s="32"/>
      <c r="L111" s="33">
        <v>2622991.2157060802</v>
      </c>
      <c r="M111" s="33"/>
      <c r="N111" s="33">
        <v>1198391.8549864299</v>
      </c>
      <c r="O111" s="32"/>
      <c r="P111" s="32">
        <v>20203912.290849298</v>
      </c>
      <c r="Q111" s="33"/>
      <c r="R111" s="33">
        <v>29702427.333423499</v>
      </c>
      <c r="S111" s="33"/>
      <c r="T111" s="32">
        <v>113569805.269216</v>
      </c>
      <c r="U111" s="32"/>
      <c r="V111" s="32">
        <v>135405.20426806199</v>
      </c>
      <c r="W111" s="33"/>
      <c r="X111" s="33">
        <v>340098.83471774001</v>
      </c>
      <c r="Y111" s="32"/>
      <c r="Z111" s="32">
        <f t="shared" si="42"/>
        <v>1375834.2035741508</v>
      </c>
      <c r="AA111" s="32"/>
      <c r="AB111" s="32">
        <f t="shared" si="43"/>
        <v>-42199502.044137299</v>
      </c>
      <c r="AC111" s="12"/>
      <c r="AD111" s="32"/>
      <c r="AE111" s="32"/>
      <c r="AF111" s="32">
        <f>BA111/100*AF25</f>
        <v>7586354850.8459816</v>
      </c>
      <c r="AG111" s="34">
        <f t="shared" si="38"/>
        <v>-5.1542725259854606E-3</v>
      </c>
      <c r="AH111" s="34">
        <f t="shared" si="44"/>
        <v>-5.5625531462493456E-3</v>
      </c>
      <c r="AU111" s="31">
        <v>12987072</v>
      </c>
      <c r="AW111" s="31">
        <f t="shared" ref="AW111:AW117" si="45">(AU111-AU110)/AU110</f>
        <v>-4.393538582852098E-3</v>
      </c>
      <c r="AX111" s="38">
        <v>7639.9478093168</v>
      </c>
      <c r="AY111" s="34">
        <f t="shared" ref="AY111:AY117" si="46">(AX111-AX110)/AX110</f>
        <v>-7.6409100645111422E-4</v>
      </c>
      <c r="AZ111" s="31">
        <f t="shared" si="39"/>
        <v>113.65360921048665</v>
      </c>
      <c r="BA111" s="31">
        <f t="shared" si="40"/>
        <v>132.0049146653781</v>
      </c>
      <c r="BC111" s="34"/>
    </row>
    <row r="112" spans="1:55">
      <c r="A112" s="31">
        <f t="shared" si="36"/>
        <v>2039</v>
      </c>
      <c r="B112" s="31">
        <f t="shared" si="37"/>
        <v>3</v>
      </c>
      <c r="C112" s="32"/>
      <c r="D112" s="32">
        <v>136167094.07192299</v>
      </c>
      <c r="E112" s="32"/>
      <c r="F112" s="33">
        <v>24749981.188104</v>
      </c>
      <c r="G112" s="32">
        <v>6939228.1899357503</v>
      </c>
      <c r="H112" s="33">
        <v>38177586.097709298</v>
      </c>
      <c r="I112" s="33">
        <v>214615.30484337499</v>
      </c>
      <c r="J112" s="32">
        <v>1180750.08549617</v>
      </c>
      <c r="K112" s="32"/>
      <c r="L112" s="33">
        <v>2640405.9398543299</v>
      </c>
      <c r="M112" s="33"/>
      <c r="N112" s="33">
        <v>1204959.7155861901</v>
      </c>
      <c r="O112" s="32"/>
      <c r="P112" s="32">
        <v>20330411.808428399</v>
      </c>
      <c r="Q112" s="33"/>
      <c r="R112" s="33">
        <v>26093489.952056699</v>
      </c>
      <c r="S112" s="33"/>
      <c r="T112" s="32">
        <v>99770720.398822099</v>
      </c>
      <c r="U112" s="32"/>
      <c r="V112" s="32">
        <v>141022.25063458999</v>
      </c>
      <c r="W112" s="33"/>
      <c r="X112" s="33">
        <v>354207.23575105402</v>
      </c>
      <c r="Y112" s="32"/>
      <c r="Z112" s="32">
        <f t="shared" si="42"/>
        <v>-2360834.6408532336</v>
      </c>
      <c r="AA112" s="32"/>
      <c r="AB112" s="32">
        <f t="shared" si="43"/>
        <v>-56726785.481529295</v>
      </c>
      <c r="AC112" s="12"/>
      <c r="AD112" s="32"/>
      <c r="AE112" s="32"/>
      <c r="AF112" s="32">
        <f>BA112/100*AF25</f>
        <v>7626319794.1818762</v>
      </c>
      <c r="AG112" s="34">
        <f t="shared" si="38"/>
        <v>5.2680034247854822E-3</v>
      </c>
      <c r="AH112" s="34">
        <f t="shared" si="44"/>
        <v>-7.4382909466773469E-3</v>
      </c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  <c r="AU112" s="31">
        <v>13050818</v>
      </c>
      <c r="AW112" s="31">
        <f t="shared" si="45"/>
        <v>4.9084196961409008E-3</v>
      </c>
      <c r="AX112" s="38">
        <v>7642.6815916855003</v>
      </c>
      <c r="AY112" s="34">
        <f t="shared" si="46"/>
        <v>3.578273617741862E-4</v>
      </c>
      <c r="AZ112" s="31">
        <f t="shared" si="39"/>
        <v>113.69427758162655</v>
      </c>
      <c r="BA112" s="31">
        <f t="shared" si="40"/>
        <v>132.70031700792381</v>
      </c>
      <c r="BC112" s="34"/>
    </row>
    <row r="113" spans="1:55">
      <c r="A113" s="31">
        <f t="shared" si="36"/>
        <v>2039</v>
      </c>
      <c r="B113" s="31">
        <f t="shared" si="37"/>
        <v>4</v>
      </c>
      <c r="C113" s="32"/>
      <c r="D113" s="32">
        <v>136717927.43287</v>
      </c>
      <c r="E113" s="32"/>
      <c r="F113" s="33">
        <v>24850101.6717945</v>
      </c>
      <c r="G113" s="32">
        <v>7047853.2954714</v>
      </c>
      <c r="H113" s="33">
        <v>38775209.378778897</v>
      </c>
      <c r="I113" s="33">
        <v>217974.84418983699</v>
      </c>
      <c r="J113" s="32">
        <v>1199233.2797560501</v>
      </c>
      <c r="K113" s="32"/>
      <c r="L113" s="33">
        <v>2620313.40982915</v>
      </c>
      <c r="M113" s="33"/>
      <c r="N113" s="33">
        <v>1211436.7762201701</v>
      </c>
      <c r="O113" s="32"/>
      <c r="P113" s="32">
        <v>20261786.451178201</v>
      </c>
      <c r="Q113" s="33"/>
      <c r="R113" s="33">
        <v>29958388.938273501</v>
      </c>
      <c r="S113" s="33"/>
      <c r="T113" s="32">
        <v>114548496.649987</v>
      </c>
      <c r="U113" s="32"/>
      <c r="V113" s="32">
        <v>136037.66419742</v>
      </c>
      <c r="W113" s="33"/>
      <c r="X113" s="33">
        <v>341687.39171703102</v>
      </c>
      <c r="Y113" s="32"/>
      <c r="Z113" s="32">
        <f t="shared" si="42"/>
        <v>1412574.7446270995</v>
      </c>
      <c r="AA113" s="32"/>
      <c r="AB113" s="32">
        <f t="shared" si="43"/>
        <v>-42431217.234061211</v>
      </c>
      <c r="AC113" s="12"/>
      <c r="AD113" s="32"/>
      <c r="AE113" s="32"/>
      <c r="AF113" s="32">
        <f>BA113/100*AF25</f>
        <v>7645469011.3514557</v>
      </c>
      <c r="AG113" s="34">
        <f t="shared" si="38"/>
        <v>2.5109381308909252E-3</v>
      </c>
      <c r="AH113" s="34">
        <f t="shared" si="44"/>
        <v>-5.5498514441772399E-3</v>
      </c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U113" s="31">
        <v>13028898</v>
      </c>
      <c r="AW113" s="31">
        <f t="shared" si="45"/>
        <v>-1.6795882066549391E-3</v>
      </c>
      <c r="AX113" s="38">
        <v>7674.7623326190696</v>
      </c>
      <c r="AY113" s="34">
        <f t="shared" si="46"/>
        <v>4.1975765375951435E-3</v>
      </c>
      <c r="AZ113" s="31">
        <f t="shared" si="39"/>
        <v>114.17151801366202</v>
      </c>
      <c r="BA113" s="31">
        <f t="shared" si="40"/>
        <v>133.03351929388035</v>
      </c>
      <c r="BC113" s="34"/>
    </row>
    <row r="114" spans="1:55" s="23" customFormat="1">
      <c r="A114" s="23">
        <f t="shared" ref="A114:A117" si="47">A110+1</f>
        <v>2040</v>
      </c>
      <c r="B114" s="23">
        <f t="shared" ref="B114:B117" si="48">B110</f>
        <v>1</v>
      </c>
      <c r="C114" s="24"/>
      <c r="D114" s="24">
        <v>137063088.05192199</v>
      </c>
      <c r="E114" s="24"/>
      <c r="F114" s="25">
        <v>24912838.700050998</v>
      </c>
      <c r="G114" s="24">
        <v>7184737.5898528099</v>
      </c>
      <c r="H114" s="25">
        <v>39528306.379069202</v>
      </c>
      <c r="I114" s="25">
        <v>222208.379067612</v>
      </c>
      <c r="J114" s="24">
        <v>1222524.9395588399</v>
      </c>
      <c r="K114" s="24"/>
      <c r="L114" s="25">
        <v>3210169.4218812399</v>
      </c>
      <c r="M114" s="25"/>
      <c r="N114" s="25">
        <v>1215345.02052393</v>
      </c>
      <c r="O114" s="24"/>
      <c r="P114" s="24">
        <v>23344054.108814798</v>
      </c>
      <c r="Q114" s="25"/>
      <c r="R114" s="25">
        <v>26281258.876466099</v>
      </c>
      <c r="S114" s="25"/>
      <c r="T114" s="24">
        <v>100488671.155553</v>
      </c>
      <c r="U114" s="24"/>
      <c r="V114" s="24">
        <v>134625.19328017699</v>
      </c>
      <c r="W114" s="25"/>
      <c r="X114" s="25">
        <v>338139.67199958098</v>
      </c>
      <c r="Y114" s="24"/>
      <c r="Z114" s="24">
        <f t="shared" si="42"/>
        <v>-2922469.0727098957</v>
      </c>
      <c r="AA114" s="24"/>
      <c r="AB114" s="24">
        <f t="shared" si="43"/>
        <v>-59918471.005183786</v>
      </c>
      <c r="AC114" s="12"/>
      <c r="AD114" s="24"/>
      <c r="AE114" s="24"/>
      <c r="AF114" s="24">
        <f>BA114/100*AF25</f>
        <v>7664279504.7745342</v>
      </c>
      <c r="AG114" s="26">
        <f t="shared" si="38"/>
        <v>2.4603452574524908E-3</v>
      </c>
      <c r="AH114" s="26">
        <f t="shared" si="44"/>
        <v>-7.8178869870099352E-3</v>
      </c>
      <c r="AS114" s="26">
        <f>AVERAGE(AG114:AG117)</f>
        <v>2.4994745591325101E-3</v>
      </c>
      <c r="AU114" s="23">
        <v>13026717</v>
      </c>
      <c r="AW114" s="23">
        <f t="shared" si="45"/>
        <v>-1.6739711984850906E-4</v>
      </c>
      <c r="AX114" s="30">
        <v>7694.9330073490601</v>
      </c>
      <c r="AY114" s="26">
        <f t="shared" si="46"/>
        <v>2.6281823274528727E-3</v>
      </c>
      <c r="AZ114" s="23">
        <f t="shared" si="39"/>
        <v>114.47158157960399</v>
      </c>
      <c r="BA114" s="23">
        <f t="shared" si="40"/>
        <v>133.36082768215724</v>
      </c>
      <c r="BC114" s="26"/>
    </row>
    <row r="115" spans="1:55" s="31" customFormat="1">
      <c r="A115" s="31">
        <f t="shared" si="47"/>
        <v>2040</v>
      </c>
      <c r="B115" s="31">
        <f t="shared" si="48"/>
        <v>2</v>
      </c>
      <c r="C115" s="32"/>
      <c r="D115" s="32">
        <v>137342248.681629</v>
      </c>
      <c r="E115" s="32"/>
      <c r="F115" s="33">
        <v>24963579.448987398</v>
      </c>
      <c r="G115" s="32">
        <v>7313529.2219976</v>
      </c>
      <c r="H115" s="33">
        <v>40236879.939455003</v>
      </c>
      <c r="I115" s="33">
        <v>226191.62542260601</v>
      </c>
      <c r="J115" s="32">
        <v>1244439.5857563401</v>
      </c>
      <c r="K115" s="32"/>
      <c r="L115" s="33">
        <v>2514254.4210773599</v>
      </c>
      <c r="M115" s="33"/>
      <c r="N115" s="33">
        <v>1220112.65660967</v>
      </c>
      <c r="O115" s="32"/>
      <c r="P115" s="32">
        <v>19759177.988466401</v>
      </c>
      <c r="Q115" s="33"/>
      <c r="R115" s="33">
        <v>30371102.0302222</v>
      </c>
      <c r="S115" s="33"/>
      <c r="T115" s="32">
        <v>116126540.927599</v>
      </c>
      <c r="U115" s="32"/>
      <c r="V115" s="32">
        <v>133377.38630235201</v>
      </c>
      <c r="W115" s="33"/>
      <c r="X115" s="33">
        <v>335005.54062401899</v>
      </c>
      <c r="Y115" s="32"/>
      <c r="Z115" s="32">
        <f t="shared" si="42"/>
        <v>1806532.8898501247</v>
      </c>
      <c r="AA115" s="32"/>
      <c r="AB115" s="32">
        <f t="shared" si="43"/>
        <v>-40974885.742496401</v>
      </c>
      <c r="AC115" s="12"/>
      <c r="AD115" s="32"/>
      <c r="AE115" s="32"/>
      <c r="AF115" s="32">
        <f>BA115/100*AF25</f>
        <v>7717421308.71945</v>
      </c>
      <c r="AG115" s="34">
        <f t="shared" si="38"/>
        <v>6.9336985833842032E-3</v>
      </c>
      <c r="AH115" s="34">
        <f t="shared" si="44"/>
        <v>-5.3094011721507729E-3</v>
      </c>
      <c r="AU115" s="31">
        <v>13074466</v>
      </c>
      <c r="AW115" s="31">
        <f t="shared" si="45"/>
        <v>3.6654669015992289E-3</v>
      </c>
      <c r="AX115" s="38">
        <v>7719.9899856682096</v>
      </c>
      <c r="AY115" s="34">
        <f t="shared" si="46"/>
        <v>3.2562958371721729E-3</v>
      </c>
      <c r="AZ115" s="31">
        <f t="shared" si="39"/>
        <v>114.84433491417617</v>
      </c>
      <c r="BA115" s="31">
        <f t="shared" si="40"/>
        <v>134.28551146413596</v>
      </c>
      <c r="BC115" s="34"/>
    </row>
    <row r="116" spans="1:55">
      <c r="A116" s="31">
        <f t="shared" si="47"/>
        <v>2040</v>
      </c>
      <c r="B116" s="31">
        <f t="shared" si="48"/>
        <v>3</v>
      </c>
      <c r="C116" s="32"/>
      <c r="D116" s="32">
        <v>137622180.94077399</v>
      </c>
      <c r="E116" s="32"/>
      <c r="F116" s="33">
        <v>25014460.450708199</v>
      </c>
      <c r="G116" s="32">
        <v>7396102.5698729604</v>
      </c>
      <c r="H116" s="33">
        <v>40691174.136388801</v>
      </c>
      <c r="I116" s="33">
        <v>228745.44030534799</v>
      </c>
      <c r="J116" s="32">
        <v>1258489.9217439799</v>
      </c>
      <c r="K116" s="32"/>
      <c r="L116" s="33">
        <v>2575401.1060646898</v>
      </c>
      <c r="M116" s="33"/>
      <c r="N116" s="33">
        <v>1223565.35358844</v>
      </c>
      <c r="O116" s="32"/>
      <c r="P116" s="32">
        <v>20095464.1476117</v>
      </c>
      <c r="Q116" s="33"/>
      <c r="R116" s="33">
        <v>26385737.4110291</v>
      </c>
      <c r="S116" s="33"/>
      <c r="T116" s="32">
        <v>100888153.887787</v>
      </c>
      <c r="U116" s="32"/>
      <c r="V116" s="32">
        <v>138643.09457919101</v>
      </c>
      <c r="W116" s="33"/>
      <c r="X116" s="33">
        <v>348231.48166961502</v>
      </c>
      <c r="Y116" s="32"/>
      <c r="Z116" s="32">
        <f t="shared" si="42"/>
        <v>-2289046.4047530368</v>
      </c>
      <c r="AA116" s="32"/>
      <c r="AB116" s="32">
        <f t="shared" si="43"/>
        <v>-56829491.200598687</v>
      </c>
      <c r="AC116" s="12"/>
      <c r="AD116" s="32"/>
      <c r="AE116" s="32"/>
      <c r="AF116" s="32">
        <f>BA116/100*AF25</f>
        <v>7702632994.4323597</v>
      </c>
      <c r="AG116" s="34">
        <f t="shared" si="38"/>
        <v>-1.9162248237480407E-3</v>
      </c>
      <c r="AH116" s="34">
        <f t="shared" si="44"/>
        <v>-7.3779305390346845E-3</v>
      </c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2"/>
      <c r="AU116" s="31">
        <v>13058293</v>
      </c>
      <c r="AW116" s="31">
        <f t="shared" si="45"/>
        <v>-1.2369912469082868E-3</v>
      </c>
      <c r="AX116" s="38">
        <v>7714.7398148417196</v>
      </c>
      <c r="AY116" s="34">
        <f t="shared" si="46"/>
        <v>-6.8007482344363275E-4</v>
      </c>
      <c r="AZ116" s="31">
        <f t="shared" si="39"/>
        <v>114.7662321733859</v>
      </c>
      <c r="BA116" s="31">
        <f t="shared" si="40"/>
        <v>134.02819023359868</v>
      </c>
      <c r="BC116" s="34"/>
    </row>
    <row r="117" spans="1:55">
      <c r="A117" s="31">
        <f t="shared" si="47"/>
        <v>2040</v>
      </c>
      <c r="B117" s="31">
        <f t="shared" si="48"/>
        <v>4</v>
      </c>
      <c r="C117" s="32"/>
      <c r="D117" s="32">
        <v>137805951.82940701</v>
      </c>
      <c r="E117" s="32"/>
      <c r="F117" s="33">
        <v>25047862.985054601</v>
      </c>
      <c r="G117" s="32">
        <v>7508580.8810051801</v>
      </c>
      <c r="H117" s="33">
        <v>41309996.617771298</v>
      </c>
      <c r="I117" s="33">
        <v>232224.150958924</v>
      </c>
      <c r="J117" s="32">
        <v>1277628.76137437</v>
      </c>
      <c r="K117" s="32"/>
      <c r="L117" s="33">
        <v>2549016.6763804401</v>
      </c>
      <c r="M117" s="33"/>
      <c r="N117" s="33">
        <v>1226706.39436398</v>
      </c>
      <c r="O117" s="32"/>
      <c r="P117" s="32">
        <v>19975836.296144001</v>
      </c>
      <c r="Q117" s="33"/>
      <c r="R117" s="33">
        <v>30270479.509678502</v>
      </c>
      <c r="S117" s="33"/>
      <c r="T117" s="32">
        <v>115741801.999175</v>
      </c>
      <c r="U117" s="32"/>
      <c r="V117" s="32">
        <v>141650.365319312</v>
      </c>
      <c r="W117" s="33"/>
      <c r="X117" s="33">
        <v>355784.87874858698</v>
      </c>
      <c r="Y117" s="32"/>
      <c r="Z117" s="32">
        <f t="shared" si="42"/>
        <v>1588543.8191987909</v>
      </c>
      <c r="AA117" s="32"/>
      <c r="AB117" s="32">
        <f t="shared" si="43"/>
        <v>-42039986.126376003</v>
      </c>
      <c r="AC117" s="12"/>
      <c r="AD117" s="32"/>
      <c r="AE117" s="32"/>
      <c r="AF117" s="32">
        <f>BA117/100*AF25</f>
        <v>7722044239.7766123</v>
      </c>
      <c r="AG117" s="34">
        <f t="shared" si="38"/>
        <v>2.5200792194413884E-3</v>
      </c>
      <c r="AH117" s="34">
        <f t="shared" si="44"/>
        <v>-5.4441524576906803E-3</v>
      </c>
      <c r="AI117" s="31"/>
      <c r="AJ117" s="40"/>
      <c r="AK117" s="31"/>
      <c r="AL117" s="31"/>
      <c r="AM117" s="31"/>
      <c r="AN117" s="31"/>
      <c r="AO117" s="31"/>
      <c r="AP117" s="31"/>
      <c r="AQ117" s="31"/>
      <c r="AR117" s="31"/>
      <c r="AU117" s="31">
        <v>13053750</v>
      </c>
      <c r="AW117" s="31">
        <f t="shared" si="45"/>
        <v>-3.4790152127847033E-4</v>
      </c>
      <c r="AX117" s="38">
        <v>7736.8732403027398</v>
      </c>
      <c r="AY117" s="34">
        <f t="shared" si="46"/>
        <v>2.8689788628308041E-3</v>
      </c>
      <c r="AZ117" s="31">
        <f t="shared" si="39"/>
        <v>115.09549406765809</v>
      </c>
      <c r="BA117" s="31">
        <f t="shared" si="40"/>
        <v>134.36595189062572</v>
      </c>
      <c r="BC117" s="34"/>
    </row>
    <row r="118" spans="1:55">
      <c r="AJ118" s="22"/>
    </row>
    <row r="124" spans="1:55">
      <c r="AZ124" t="s">
        <v>46</v>
      </c>
    </row>
    <row r="127" spans="1:55">
      <c r="AE127" s="23">
        <v>2015</v>
      </c>
      <c r="AF127" s="24">
        <f t="shared" ref="AF127:AF158" si="49">AF14</f>
        <v>4939996537.5502996</v>
      </c>
    </row>
    <row r="128" spans="1:55">
      <c r="AE128" s="31">
        <v>2015</v>
      </c>
      <c r="AF128" s="32">
        <f t="shared" si="49"/>
        <v>5575972427.7771788</v>
      </c>
    </row>
    <row r="129" spans="31:46">
      <c r="AE129" s="31">
        <v>2015</v>
      </c>
      <c r="AF129" s="32">
        <f t="shared" si="49"/>
        <v>5631310929.7641611</v>
      </c>
    </row>
    <row r="130" spans="31:46">
      <c r="AE130" s="31">
        <v>2015</v>
      </c>
      <c r="AF130" s="32">
        <f t="shared" si="49"/>
        <v>5658523044.9401817</v>
      </c>
      <c r="AG130" s="15"/>
    </row>
    <row r="131" spans="31:46">
      <c r="AE131" s="23">
        <f t="shared" ref="AE131:AE162" si="50">AE127+1</f>
        <v>2016</v>
      </c>
      <c r="AF131" s="24">
        <f t="shared" si="49"/>
        <v>5310325654.3908043</v>
      </c>
    </row>
    <row r="132" spans="31:46">
      <c r="AE132" s="31">
        <f t="shared" si="50"/>
        <v>2016</v>
      </c>
      <c r="AF132" s="32">
        <f t="shared" si="49"/>
        <v>5680414010.4820404</v>
      </c>
    </row>
    <row r="133" spans="31:46">
      <c r="AE133" s="31">
        <f t="shared" si="50"/>
        <v>2016</v>
      </c>
      <c r="AF133" s="32">
        <f t="shared" si="49"/>
        <v>5420066876.0125456</v>
      </c>
    </row>
    <row r="134" spans="31:46">
      <c r="AE134" s="31">
        <f t="shared" si="50"/>
        <v>2016</v>
      </c>
      <c r="AF134" s="32">
        <f t="shared" si="49"/>
        <v>5452188460.364418</v>
      </c>
      <c r="AH134" s="15"/>
    </row>
    <row r="135" spans="31:46">
      <c r="AE135" s="23">
        <f t="shared" si="50"/>
        <v>2017</v>
      </c>
      <c r="AF135" s="24">
        <f t="shared" si="49"/>
        <v>5321089171.2110472</v>
      </c>
      <c r="AG135" s="15"/>
    </row>
    <row r="136" spans="31:46">
      <c r="AE136" s="31">
        <f t="shared" si="50"/>
        <v>2017</v>
      </c>
      <c r="AF136" s="32">
        <f t="shared" si="49"/>
        <v>5775318002.6090412</v>
      </c>
    </row>
    <row r="137" spans="31:46">
      <c r="AE137" s="31">
        <f t="shared" si="50"/>
        <v>2017</v>
      </c>
      <c r="AF137" s="32">
        <f t="shared" si="49"/>
        <v>5711092269.986743</v>
      </c>
    </row>
    <row r="138" spans="31:46">
      <c r="AE138" s="31">
        <f t="shared" si="50"/>
        <v>2017</v>
      </c>
      <c r="AF138" s="32">
        <f t="shared" si="49"/>
        <v>5747024548.3486614</v>
      </c>
      <c r="AH138" s="15">
        <f>(AF138-AF134)/AF134</f>
        <v>5.4076650161233954E-2</v>
      </c>
      <c r="AI138" s="15">
        <f>AVERAGE(AH138:AH230)</f>
        <v>1.465340891647523E-2</v>
      </c>
    </row>
    <row r="139" spans="31:46">
      <c r="AE139" s="23">
        <f t="shared" si="50"/>
        <v>2018</v>
      </c>
      <c r="AF139" s="24">
        <f t="shared" si="49"/>
        <v>5687221153.9924011</v>
      </c>
      <c r="AG139" s="15"/>
    </row>
    <row r="140" spans="31:46">
      <c r="AE140" s="31">
        <f t="shared" si="50"/>
        <v>2018</v>
      </c>
      <c r="AF140" s="32">
        <f t="shared" si="49"/>
        <v>5699009265.5697498</v>
      </c>
    </row>
    <row r="141" spans="31:46">
      <c r="AE141" s="31">
        <f t="shared" si="50"/>
        <v>2018</v>
      </c>
      <c r="AF141" s="32">
        <f t="shared" si="49"/>
        <v>5768825001.4838123</v>
      </c>
    </row>
    <row r="142" spans="31:46">
      <c r="AE142" s="31">
        <f t="shared" si="50"/>
        <v>2018</v>
      </c>
      <c r="AF142" s="32">
        <f t="shared" si="49"/>
        <v>5782223714.7346249</v>
      </c>
      <c r="AH142" s="15">
        <f>(AF142-AF138)/AF138</f>
        <v>6.1247635345628541E-3</v>
      </c>
    </row>
    <row r="143" spans="31:46">
      <c r="AE143" s="23">
        <f t="shared" si="50"/>
        <v>2019</v>
      </c>
      <c r="AF143" s="24">
        <f t="shared" si="49"/>
        <v>5846627110.9995356</v>
      </c>
      <c r="AG143" s="15"/>
    </row>
    <row r="144" spans="31:46">
      <c r="AE144" s="31">
        <f t="shared" si="50"/>
        <v>2019</v>
      </c>
      <c r="AF144" s="32">
        <f t="shared" si="49"/>
        <v>5867721598.6215935</v>
      </c>
      <c r="AI144">
        <v>1.0014888795000001</v>
      </c>
      <c r="AJ144">
        <v>1.0014888795000001</v>
      </c>
      <c r="AS144">
        <v>1.0014888795000001</v>
      </c>
      <c r="AT144">
        <v>1.0014888795000001</v>
      </c>
    </row>
    <row r="145" spans="31:44">
      <c r="AE145" s="31">
        <f t="shared" si="50"/>
        <v>2019</v>
      </c>
      <c r="AF145" s="32">
        <f t="shared" si="49"/>
        <v>5863621977.1739178</v>
      </c>
    </row>
    <row r="146" spans="31:44">
      <c r="AE146" s="31">
        <f t="shared" si="50"/>
        <v>2019</v>
      </c>
      <c r="AF146" s="32">
        <f t="shared" si="49"/>
        <v>5930808060.094346</v>
      </c>
      <c r="AH146" s="15">
        <f>(AF146-AF142)/AF142</f>
        <v>2.5696747945100989E-2</v>
      </c>
    </row>
    <row r="147" spans="31:44">
      <c r="AE147" s="23">
        <f t="shared" si="50"/>
        <v>2020</v>
      </c>
      <c r="AF147" s="24">
        <f t="shared" si="49"/>
        <v>5930116740.2820873</v>
      </c>
      <c r="AG147" s="15"/>
      <c r="AI147">
        <f>100*AI144*AJ144*AS144*AT144</f>
        <v>100.59688317798745</v>
      </c>
      <c r="AJ147" s="15">
        <f>(AI147-100)/100</f>
        <v>5.9688317798745061E-3</v>
      </c>
      <c r="AK147" s="15"/>
      <c r="AL147" s="15"/>
      <c r="AM147" s="15"/>
      <c r="AN147" s="15"/>
      <c r="AO147" s="15"/>
      <c r="AP147" s="15"/>
      <c r="AQ147" s="15"/>
      <c r="AR147" s="15"/>
    </row>
    <row r="148" spans="31:44">
      <c r="AE148" s="31">
        <f t="shared" si="50"/>
        <v>2020</v>
      </c>
      <c r="AF148" s="32">
        <f t="shared" si="49"/>
        <v>5913986559.4438744</v>
      </c>
    </row>
    <row r="149" spans="31:44">
      <c r="AE149" s="31">
        <f t="shared" si="50"/>
        <v>2020</v>
      </c>
      <c r="AF149" s="32">
        <f t="shared" si="49"/>
        <v>5940350113.8511019</v>
      </c>
      <c r="AG149" s="15">
        <f>AVERAGE(AH138:AH158)</f>
        <v>2.203097480838782E-2</v>
      </c>
    </row>
    <row r="150" spans="31:44">
      <c r="AE150" s="31">
        <f t="shared" si="50"/>
        <v>2020</v>
      </c>
      <c r="AF150" s="32">
        <f t="shared" si="49"/>
        <v>6027583467.0246677</v>
      </c>
      <c r="AH150" s="15">
        <f>(AF150-AF146)/AF146</f>
        <v>1.6317406658542616E-2</v>
      </c>
    </row>
    <row r="151" spans="31:44">
      <c r="AE151" s="23">
        <f t="shared" si="50"/>
        <v>2021</v>
      </c>
      <c r="AF151" s="24">
        <f t="shared" si="49"/>
        <v>6020839647.7737389</v>
      </c>
      <c r="AG151" s="15"/>
    </row>
    <row r="152" spans="31:44">
      <c r="AE152" s="31">
        <f t="shared" si="50"/>
        <v>2021</v>
      </c>
      <c r="AF152" s="32">
        <f t="shared" si="49"/>
        <v>6045730208.3043585</v>
      </c>
    </row>
    <row r="153" spans="31:44">
      <c r="AE153" s="31">
        <f t="shared" si="50"/>
        <v>2021</v>
      </c>
      <c r="AF153" s="32">
        <f t="shared" si="49"/>
        <v>6056645028.632123</v>
      </c>
    </row>
    <row r="154" spans="31:44">
      <c r="AE154" s="31">
        <f t="shared" si="50"/>
        <v>2021</v>
      </c>
      <c r="AF154" s="32">
        <f t="shared" si="49"/>
        <v>6074978290.081708</v>
      </c>
      <c r="AH154" s="15">
        <f>(AF154-AF150)/AF150</f>
        <v>7.8629890927806954E-3</v>
      </c>
    </row>
    <row r="155" spans="31:44">
      <c r="AE155" s="23">
        <f t="shared" si="50"/>
        <v>2022</v>
      </c>
      <c r="AF155" s="24">
        <f t="shared" si="49"/>
        <v>6106915195.9438152</v>
      </c>
      <c r="AG155" s="15"/>
    </row>
    <row r="156" spans="31:44">
      <c r="AE156" s="31">
        <f t="shared" si="50"/>
        <v>2022</v>
      </c>
      <c r="AF156" s="32">
        <f t="shared" si="49"/>
        <v>6148431369.376482</v>
      </c>
    </row>
    <row r="157" spans="31:44">
      <c r="AE157" s="31">
        <f t="shared" si="50"/>
        <v>2022</v>
      </c>
      <c r="AF157" s="32">
        <f t="shared" si="49"/>
        <v>6149288885.0738125</v>
      </c>
    </row>
    <row r="158" spans="31:44">
      <c r="AE158" s="31">
        <f t="shared" si="50"/>
        <v>2022</v>
      </c>
      <c r="AF158" s="32">
        <f t="shared" si="49"/>
        <v>6209279605.7422094</v>
      </c>
      <c r="AH158" s="15">
        <f>(AF158-AF154)/AF154</f>
        <v>2.2107291458105794E-2</v>
      </c>
    </row>
    <row r="159" spans="31:44">
      <c r="AE159" s="23">
        <f t="shared" si="50"/>
        <v>2023</v>
      </c>
      <c r="AF159" s="24">
        <f t="shared" ref="AF159:AF190" si="51">AF46</f>
        <v>6230293614.2882786</v>
      </c>
      <c r="AG159" s="15"/>
    </row>
    <row r="160" spans="31:44">
      <c r="AE160" s="31">
        <f t="shared" si="50"/>
        <v>2023</v>
      </c>
      <c r="AF160" s="32">
        <f t="shared" si="51"/>
        <v>6219722182.000493</v>
      </c>
    </row>
    <row r="161" spans="31:34">
      <c r="AE161" s="31">
        <f t="shared" si="50"/>
        <v>2023</v>
      </c>
      <c r="AF161" s="32">
        <f t="shared" si="51"/>
        <v>6276050178.0459261</v>
      </c>
    </row>
    <row r="162" spans="31:34">
      <c r="AE162" s="31">
        <f t="shared" si="50"/>
        <v>2023</v>
      </c>
      <c r="AF162" s="32">
        <f t="shared" si="51"/>
        <v>6302365149.391613</v>
      </c>
      <c r="AH162" s="15">
        <f>(AF162-AF158)/AF158</f>
        <v>1.4991359635877896E-2</v>
      </c>
    </row>
    <row r="163" spans="31:34">
      <c r="AE163" s="23">
        <f t="shared" ref="AE163:AE194" si="52">AE159+1</f>
        <v>2024</v>
      </c>
      <c r="AF163" s="24">
        <f t="shared" si="51"/>
        <v>6353139031.7318916</v>
      </c>
      <c r="AG163" s="15"/>
    </row>
    <row r="164" spans="31:34">
      <c r="AE164" s="31">
        <f t="shared" si="52"/>
        <v>2024</v>
      </c>
      <c r="AF164" s="32">
        <f t="shared" si="51"/>
        <v>6353117247.0556946</v>
      </c>
    </row>
    <row r="165" spans="31:34">
      <c r="AE165" s="31">
        <f t="shared" si="52"/>
        <v>2024</v>
      </c>
      <c r="AF165" s="32">
        <f t="shared" si="51"/>
        <v>6391965042.9259863</v>
      </c>
    </row>
    <row r="166" spans="31:34">
      <c r="AE166" s="31">
        <f t="shared" si="52"/>
        <v>2024</v>
      </c>
      <c r="AF166" s="32">
        <f t="shared" si="51"/>
        <v>6405644957.9869471</v>
      </c>
      <c r="AH166" s="15">
        <f>(AF166-AF162)/AF162</f>
        <v>1.6387468219816487E-2</v>
      </c>
    </row>
    <row r="167" spans="31:34">
      <c r="AE167" s="23">
        <f t="shared" si="52"/>
        <v>2025</v>
      </c>
      <c r="AF167" s="24">
        <f t="shared" si="51"/>
        <v>6446287337.9202585</v>
      </c>
      <c r="AG167" s="15"/>
    </row>
    <row r="168" spans="31:34">
      <c r="AE168" s="31">
        <f t="shared" si="52"/>
        <v>2025</v>
      </c>
      <c r="AF168" s="32">
        <f t="shared" si="51"/>
        <v>6474304164.5789404</v>
      </c>
    </row>
    <row r="169" spans="31:34">
      <c r="AE169" s="31">
        <f t="shared" si="52"/>
        <v>2025</v>
      </c>
      <c r="AF169" s="32">
        <f t="shared" si="51"/>
        <v>6516772472.1349926</v>
      </c>
    </row>
    <row r="170" spans="31:34">
      <c r="AE170" s="31">
        <f t="shared" si="52"/>
        <v>2025</v>
      </c>
      <c r="AF170" s="32">
        <f t="shared" si="51"/>
        <v>6527832928.7320528</v>
      </c>
      <c r="AH170" s="15">
        <f>(AF170-AF166)/AF166</f>
        <v>1.9075045767679391E-2</v>
      </c>
    </row>
    <row r="171" spans="31:34">
      <c r="AE171" s="23">
        <f t="shared" si="52"/>
        <v>2026</v>
      </c>
      <c r="AF171" s="24">
        <f t="shared" si="51"/>
        <v>6538492070.6685629</v>
      </c>
      <c r="AG171" s="15"/>
    </row>
    <row r="172" spans="31:34">
      <c r="AE172" s="31">
        <f t="shared" si="52"/>
        <v>2026</v>
      </c>
      <c r="AF172" s="32">
        <f t="shared" si="51"/>
        <v>6550567698.9160461</v>
      </c>
    </row>
    <row r="173" spans="31:34">
      <c r="AE173" s="31">
        <f t="shared" si="52"/>
        <v>2026</v>
      </c>
      <c r="AF173" s="32">
        <f t="shared" si="51"/>
        <v>6576100171.3244095</v>
      </c>
    </row>
    <row r="174" spans="31:34">
      <c r="AE174" s="31">
        <f t="shared" si="52"/>
        <v>2026</v>
      </c>
      <c r="AF174" s="32">
        <f t="shared" si="51"/>
        <v>6622043707.4118681</v>
      </c>
      <c r="AH174" s="15">
        <f>(AF174-AF170)/AF170</f>
        <v>1.4432167567455578E-2</v>
      </c>
    </row>
    <row r="175" spans="31:34">
      <c r="AE175" s="23">
        <f t="shared" si="52"/>
        <v>2027</v>
      </c>
      <c r="AF175" s="24">
        <f t="shared" si="51"/>
        <v>6638723654.3592978</v>
      </c>
      <c r="AG175" s="15"/>
    </row>
    <row r="176" spans="31:34">
      <c r="AE176" s="31">
        <f t="shared" si="52"/>
        <v>2027</v>
      </c>
      <c r="AF176" s="32">
        <f t="shared" si="51"/>
        <v>6651702430.50982</v>
      </c>
    </row>
    <row r="177" spans="31:34">
      <c r="AE177" s="31">
        <f t="shared" si="52"/>
        <v>2027</v>
      </c>
      <c r="AF177" s="32">
        <f t="shared" si="51"/>
        <v>6681449829.3025331</v>
      </c>
    </row>
    <row r="178" spans="31:34">
      <c r="AE178" s="31">
        <f t="shared" si="52"/>
        <v>2027</v>
      </c>
      <c r="AF178" s="32">
        <f t="shared" si="51"/>
        <v>6711024430.8794355</v>
      </c>
      <c r="AH178" s="15">
        <f>(AF178-AF174)/AF174</f>
        <v>1.3437048651305912E-2</v>
      </c>
    </row>
    <row r="179" spans="31:34">
      <c r="AE179" s="23">
        <f t="shared" si="52"/>
        <v>2028</v>
      </c>
      <c r="AF179" s="24">
        <f t="shared" si="51"/>
        <v>6708715904.3628988</v>
      </c>
      <c r="AG179" s="15"/>
    </row>
    <row r="180" spans="31:34">
      <c r="AE180" s="31">
        <f t="shared" si="52"/>
        <v>2028</v>
      </c>
      <c r="AF180" s="32">
        <f t="shared" si="51"/>
        <v>6703539607.5680475</v>
      </c>
    </row>
    <row r="181" spans="31:34">
      <c r="AE181" s="31">
        <f t="shared" si="52"/>
        <v>2028</v>
      </c>
      <c r="AF181" s="32">
        <f t="shared" si="51"/>
        <v>6758593901.8851233</v>
      </c>
    </row>
    <row r="182" spans="31:34">
      <c r="AE182" s="31">
        <f t="shared" si="52"/>
        <v>2028</v>
      </c>
      <c r="AF182" s="32">
        <f t="shared" si="51"/>
        <v>6771142723.9755878</v>
      </c>
      <c r="AH182" s="15">
        <f>(AF182-AF178)/AF178</f>
        <v>8.958139508407988E-3</v>
      </c>
    </row>
    <row r="183" spans="31:34">
      <c r="AE183" s="23">
        <f t="shared" si="52"/>
        <v>2029</v>
      </c>
      <c r="AF183" s="24">
        <f t="shared" si="51"/>
        <v>6830716857.2478399</v>
      </c>
      <c r="AG183" s="15"/>
    </row>
    <row r="184" spans="31:34">
      <c r="AE184" s="31">
        <f t="shared" si="52"/>
        <v>2029</v>
      </c>
      <c r="AF184" s="32">
        <f t="shared" si="51"/>
        <v>6833064613.0346022</v>
      </c>
    </row>
    <row r="185" spans="31:34">
      <c r="AE185" s="31">
        <f t="shared" si="52"/>
        <v>2029</v>
      </c>
      <c r="AF185" s="32">
        <f t="shared" si="51"/>
        <v>6863474476.5259018</v>
      </c>
    </row>
    <row r="186" spans="31:34">
      <c r="AE186" s="31">
        <f t="shared" si="52"/>
        <v>2029</v>
      </c>
      <c r="AF186" s="32">
        <f t="shared" si="51"/>
        <v>6891376118.402256</v>
      </c>
      <c r="AH186" s="15">
        <f>(AF186-AF182)/AF182</f>
        <v>1.7756736097282365E-2</v>
      </c>
    </row>
    <row r="187" spans="31:34">
      <c r="AE187" s="23">
        <f t="shared" si="52"/>
        <v>2030</v>
      </c>
      <c r="AF187" s="24">
        <f t="shared" si="51"/>
        <v>6941668280.1955547</v>
      </c>
      <c r="AG187" s="15"/>
    </row>
    <row r="188" spans="31:34">
      <c r="AE188" s="31">
        <f t="shared" si="52"/>
        <v>2030</v>
      </c>
      <c r="AF188" s="32">
        <f t="shared" si="51"/>
        <v>6963263761.058424</v>
      </c>
    </row>
    <row r="189" spans="31:34">
      <c r="AE189" s="31">
        <f t="shared" si="52"/>
        <v>2030</v>
      </c>
      <c r="AF189" s="32">
        <f t="shared" si="51"/>
        <v>7008671119.9179049</v>
      </c>
    </row>
    <row r="190" spans="31:34">
      <c r="AE190" s="31">
        <f t="shared" si="52"/>
        <v>2030</v>
      </c>
      <c r="AF190" s="32">
        <f t="shared" si="51"/>
        <v>7013964384.8947363</v>
      </c>
      <c r="AH190" s="15">
        <f>(AF190-AF186)/AF186</f>
        <v>1.7788648360830141E-2</v>
      </c>
    </row>
    <row r="191" spans="31:34">
      <c r="AE191" s="23">
        <f t="shared" si="52"/>
        <v>2031</v>
      </c>
      <c r="AF191" s="24">
        <f t="shared" ref="AF191:AF222" si="53">AF78</f>
        <v>7025868823.1903811</v>
      </c>
      <c r="AG191" s="15"/>
    </row>
    <row r="192" spans="31:34">
      <c r="AE192" s="31">
        <f t="shared" si="52"/>
        <v>2031</v>
      </c>
      <c r="AF192" s="32">
        <f t="shared" si="53"/>
        <v>7057795284.8538256</v>
      </c>
    </row>
    <row r="193" spans="31:34">
      <c r="AE193" s="31">
        <f t="shared" si="52"/>
        <v>2031</v>
      </c>
      <c r="AF193" s="32">
        <f t="shared" si="53"/>
        <v>7090096143.2679501</v>
      </c>
    </row>
    <row r="194" spans="31:34">
      <c r="AE194" s="31">
        <f t="shared" si="52"/>
        <v>2031</v>
      </c>
      <c r="AF194" s="32">
        <f t="shared" si="53"/>
        <v>7124062242.6150122</v>
      </c>
      <c r="AH194" s="15">
        <f>(AF194-AF190)/AF190</f>
        <v>1.5696951349992945E-2</v>
      </c>
    </row>
    <row r="195" spans="31:34">
      <c r="AE195" s="23">
        <f t="shared" ref="AE195:AE226" si="54">AE191+1</f>
        <v>2032</v>
      </c>
      <c r="AF195" s="24">
        <f t="shared" si="53"/>
        <v>7163743755.058156</v>
      </c>
      <c r="AG195" s="15"/>
    </row>
    <row r="196" spans="31:34">
      <c r="AE196" s="31">
        <f t="shared" si="54"/>
        <v>2032</v>
      </c>
      <c r="AF196" s="32">
        <f t="shared" si="53"/>
        <v>7157828962.0201893</v>
      </c>
    </row>
    <row r="197" spans="31:34">
      <c r="AE197" s="31">
        <f t="shared" si="54"/>
        <v>2032</v>
      </c>
      <c r="AF197" s="32">
        <f t="shared" si="53"/>
        <v>7208750751.0815134</v>
      </c>
    </row>
    <row r="198" spans="31:34">
      <c r="AE198" s="31">
        <f t="shared" si="54"/>
        <v>2032</v>
      </c>
      <c r="AF198" s="32">
        <f t="shared" si="53"/>
        <v>7189436751.3086128</v>
      </c>
      <c r="AH198" s="15">
        <f>(AF198-AF194)/AF194</f>
        <v>9.176577417100696E-3</v>
      </c>
    </row>
    <row r="199" spans="31:34">
      <c r="AE199" s="23">
        <f t="shared" si="54"/>
        <v>2033</v>
      </c>
      <c r="AF199" s="24">
        <f t="shared" si="53"/>
        <v>7168932690.0333967</v>
      </c>
      <c r="AG199" s="15"/>
    </row>
    <row r="200" spans="31:34">
      <c r="AE200" s="31">
        <f t="shared" si="54"/>
        <v>2033</v>
      </c>
      <c r="AF200" s="32">
        <f t="shared" si="53"/>
        <v>7190682089.0250425</v>
      </c>
    </row>
    <row r="201" spans="31:34">
      <c r="AE201" s="31">
        <f t="shared" si="54"/>
        <v>2033</v>
      </c>
      <c r="AF201" s="32">
        <f t="shared" si="53"/>
        <v>7220808870.0390654</v>
      </c>
    </row>
    <row r="202" spans="31:34">
      <c r="AE202" s="31">
        <f t="shared" si="54"/>
        <v>2033</v>
      </c>
      <c r="AF202" s="32">
        <f t="shared" si="53"/>
        <v>7254295227.6678028</v>
      </c>
      <c r="AH202" s="15">
        <f>(AF202-AF198)/AF198</f>
        <v>9.0213571108174115E-3</v>
      </c>
    </row>
    <row r="203" spans="31:34">
      <c r="AE203" s="23">
        <f t="shared" si="54"/>
        <v>2034</v>
      </c>
      <c r="AF203" s="24">
        <f t="shared" si="53"/>
        <v>7266475339.9693813</v>
      </c>
      <c r="AG203" s="15"/>
    </row>
    <row r="204" spans="31:34">
      <c r="AE204" s="31">
        <f t="shared" si="54"/>
        <v>2034</v>
      </c>
      <c r="AF204" s="32">
        <f t="shared" si="53"/>
        <v>7270315563.1317215</v>
      </c>
    </row>
    <row r="205" spans="31:34">
      <c r="AE205" s="31">
        <f t="shared" si="54"/>
        <v>2034</v>
      </c>
      <c r="AF205" s="32">
        <f t="shared" si="53"/>
        <v>7259559337.7386322</v>
      </c>
    </row>
    <row r="206" spans="31:34">
      <c r="AE206" s="31">
        <f t="shared" si="54"/>
        <v>2034</v>
      </c>
      <c r="AF206" s="32">
        <f t="shared" si="53"/>
        <v>7299680987.3862534</v>
      </c>
      <c r="AH206" s="15">
        <f>(AF206-AF202)/AF202</f>
        <v>6.2563982156874113E-3</v>
      </c>
    </row>
    <row r="207" spans="31:34">
      <c r="AE207" s="23">
        <f t="shared" si="54"/>
        <v>2035</v>
      </c>
      <c r="AF207" s="24">
        <f t="shared" si="53"/>
        <v>7355696146.7213478</v>
      </c>
      <c r="AG207" s="15"/>
    </row>
    <row r="208" spans="31:34">
      <c r="AE208" s="31">
        <f t="shared" si="54"/>
        <v>2035</v>
      </c>
      <c r="AF208" s="32">
        <f t="shared" si="53"/>
        <v>7339933818.8763361</v>
      </c>
    </row>
    <row r="209" spans="31:34">
      <c r="AE209" s="31">
        <f t="shared" si="54"/>
        <v>2035</v>
      </c>
      <c r="AF209" s="32">
        <f t="shared" si="53"/>
        <v>7350272702.8050213</v>
      </c>
    </row>
    <row r="210" spans="31:34">
      <c r="AE210" s="31">
        <f t="shared" si="54"/>
        <v>2035</v>
      </c>
      <c r="AF210" s="32">
        <f t="shared" si="53"/>
        <v>7362314304.3522444</v>
      </c>
      <c r="AH210" s="15">
        <f>(AF210-AF206)/AF206</f>
        <v>8.5802813950665129E-3</v>
      </c>
    </row>
    <row r="211" spans="31:34">
      <c r="AE211" s="23">
        <f t="shared" si="54"/>
        <v>2036</v>
      </c>
      <c r="AF211" s="24">
        <f t="shared" si="53"/>
        <v>7376453709.0002317</v>
      </c>
      <c r="AG211" s="15"/>
    </row>
    <row r="212" spans="31:34">
      <c r="AE212" s="31">
        <f t="shared" si="54"/>
        <v>2036</v>
      </c>
      <c r="AF212" s="32">
        <f t="shared" si="53"/>
        <v>7352280906.3473139</v>
      </c>
    </row>
    <row r="213" spans="31:34">
      <c r="AE213" s="31">
        <f t="shared" si="54"/>
        <v>2036</v>
      </c>
      <c r="AF213" s="32">
        <f t="shared" si="53"/>
        <v>7404649038.2240028</v>
      </c>
    </row>
    <row r="214" spans="31:34">
      <c r="AE214" s="31">
        <f t="shared" si="54"/>
        <v>2036</v>
      </c>
      <c r="AF214" s="32">
        <f t="shared" si="53"/>
        <v>7434613254.1414204</v>
      </c>
      <c r="AH214" s="15">
        <f>(AF214-AF210)/AF210</f>
        <v>9.820138994396958E-3</v>
      </c>
    </row>
    <row r="215" spans="31:34">
      <c r="AE215" s="23">
        <f t="shared" si="54"/>
        <v>2037</v>
      </c>
      <c r="AF215" s="24">
        <f t="shared" si="53"/>
        <v>7487078214.2264166</v>
      </c>
      <c r="AG215" s="15"/>
    </row>
    <row r="216" spans="31:34">
      <c r="AE216" s="31">
        <f t="shared" si="54"/>
        <v>2037</v>
      </c>
      <c r="AF216" s="32">
        <f t="shared" si="53"/>
        <v>7456951406.4631176</v>
      </c>
    </row>
    <row r="217" spans="31:34">
      <c r="AE217" s="31">
        <f t="shared" si="54"/>
        <v>2037</v>
      </c>
      <c r="AF217" s="32">
        <f t="shared" si="53"/>
        <v>7518550741.5444078</v>
      </c>
    </row>
    <row r="218" spans="31:34">
      <c r="AE218" s="31">
        <f t="shared" si="54"/>
        <v>2037</v>
      </c>
      <c r="AF218" s="32">
        <f t="shared" si="53"/>
        <v>7507064931.5099325</v>
      </c>
      <c r="AH218" s="15">
        <f>(AF218-AF214)/AF214</f>
        <v>9.745184435539166E-3</v>
      </c>
    </row>
    <row r="219" spans="31:34">
      <c r="AE219" s="23">
        <f t="shared" si="54"/>
        <v>2038</v>
      </c>
      <c r="AF219" s="24">
        <f t="shared" si="53"/>
        <v>7502567936.3438969</v>
      </c>
      <c r="AG219" s="15"/>
    </row>
    <row r="220" spans="31:34">
      <c r="AE220" s="31">
        <f t="shared" si="54"/>
        <v>2038</v>
      </c>
      <c r="AF220" s="32">
        <f t="shared" si="53"/>
        <v>7523743624.7037449</v>
      </c>
    </row>
    <row r="221" spans="31:34">
      <c r="AE221" s="31">
        <f t="shared" si="54"/>
        <v>2038</v>
      </c>
      <c r="AF221" s="32">
        <f t="shared" si="53"/>
        <v>7579352022.734086</v>
      </c>
    </row>
    <row r="222" spans="31:34">
      <c r="AE222" s="31">
        <f t="shared" si="54"/>
        <v>2038</v>
      </c>
      <c r="AF222" s="32">
        <f t="shared" si="53"/>
        <v>7591764767.3342028</v>
      </c>
      <c r="AH222" s="15">
        <f>(AF222-AF218)/AF218</f>
        <v>1.128268325863996E-2</v>
      </c>
    </row>
    <row r="223" spans="31:34">
      <c r="AE223" s="23">
        <f t="shared" si="54"/>
        <v>2039</v>
      </c>
      <c r="AF223" s="24">
        <f t="shared" ref="AF223:AF230" si="55">AF110</f>
        <v>7625659578.5039825</v>
      </c>
      <c r="AG223" s="15"/>
    </row>
    <row r="224" spans="31:34">
      <c r="AE224" s="31">
        <f t="shared" si="54"/>
        <v>2039</v>
      </c>
      <c r="AF224" s="32">
        <f t="shared" si="55"/>
        <v>7586354850.8459816</v>
      </c>
    </row>
    <row r="225" spans="31:34">
      <c r="AE225" s="31">
        <f t="shared" si="54"/>
        <v>2039</v>
      </c>
      <c r="AF225" s="32">
        <f t="shared" si="55"/>
        <v>7626319794.1818762</v>
      </c>
    </row>
    <row r="226" spans="31:34">
      <c r="AE226" s="31">
        <f t="shared" si="54"/>
        <v>2039</v>
      </c>
      <c r="AF226" s="32">
        <f t="shared" si="55"/>
        <v>7645469011.3514557</v>
      </c>
      <c r="AH226" s="15">
        <f>(AF226-AF222)/AF222</f>
        <v>7.0740131791663515E-3</v>
      </c>
    </row>
    <row r="227" spans="31:34">
      <c r="AE227" s="23">
        <f t="shared" ref="AE227:AE230" si="56">AE223+1</f>
        <v>2040</v>
      </c>
      <c r="AF227" s="24">
        <f t="shared" si="55"/>
        <v>7664279504.7745342</v>
      </c>
      <c r="AG227" s="15"/>
    </row>
    <row r="228" spans="31:34">
      <c r="AE228" s="31">
        <f t="shared" si="56"/>
        <v>2040</v>
      </c>
      <c r="AF228" s="32">
        <f t="shared" si="55"/>
        <v>7717421308.71945</v>
      </c>
    </row>
    <row r="229" spans="31:34">
      <c r="AE229" s="31">
        <f t="shared" si="56"/>
        <v>2040</v>
      </c>
      <c r="AF229" s="32">
        <f t="shared" si="55"/>
        <v>7702632994.4323597</v>
      </c>
    </row>
    <row r="230" spans="31:34">
      <c r="AE230" s="31">
        <f t="shared" si="56"/>
        <v>2040</v>
      </c>
      <c r="AF230" s="32">
        <f t="shared" si="55"/>
        <v>7722044239.7766123</v>
      </c>
      <c r="AH230" s="15">
        <f>(AF230-AF226)/AF226</f>
        <v>1.0015765980015493E-2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7"/>
  <sheetViews>
    <sheetView topLeftCell="AQ1" zoomScale="125" zoomScaleNormal="125" zoomScalePageLayoutView="125" workbookViewId="0">
      <selection activeCell="AZ33" sqref="AZ33"/>
    </sheetView>
  </sheetViews>
  <sheetFormatPr baseColWidth="10" defaultColWidth="8.83203125" defaultRowHeight="12" x14ac:dyDescent="0"/>
  <cols>
    <col min="37" max="37" width="10.1640625" customWidth="1"/>
  </cols>
  <sheetData>
    <row r="1" spans="1:60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H1" s="4" t="s">
        <v>19</v>
      </c>
      <c r="AI1" s="5" t="s">
        <v>20</v>
      </c>
      <c r="AJ1" s="5"/>
      <c r="AK1" s="52" t="s">
        <v>21</v>
      </c>
      <c r="AL1" s="52"/>
      <c r="AM1" s="6" t="s">
        <v>22</v>
      </c>
      <c r="AN1" s="7" t="s">
        <v>23</v>
      </c>
      <c r="AO1" s="52" t="s">
        <v>24</v>
      </c>
      <c r="AP1" s="52"/>
      <c r="AQ1" s="52" t="s">
        <v>25</v>
      </c>
      <c r="AR1" s="52"/>
      <c r="AS1" s="4" t="s">
        <v>27</v>
      </c>
      <c r="AU1" s="4" t="s">
        <v>28</v>
      </c>
      <c r="AW1" s="4" t="s">
        <v>29</v>
      </c>
      <c r="AY1" s="4" t="s">
        <v>49</v>
      </c>
      <c r="BB1" s="4" t="s">
        <v>31</v>
      </c>
      <c r="BD1" s="4" t="s">
        <v>32</v>
      </c>
      <c r="BE1" s="4" t="s">
        <v>33</v>
      </c>
      <c r="BF1" s="4" t="s">
        <v>34</v>
      </c>
      <c r="BG1" s="4" t="s">
        <v>35</v>
      </c>
      <c r="BH1" s="5" t="s">
        <v>36</v>
      </c>
    </row>
    <row r="2" spans="1:60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I2" s="10"/>
      <c r="AJ2" s="10"/>
      <c r="AK2" s="10"/>
      <c r="AM2" s="10"/>
      <c r="AN2" s="10"/>
      <c r="AO2" s="10"/>
      <c r="AP2" s="10"/>
      <c r="AQ2" s="10"/>
      <c r="AR2" s="10"/>
      <c r="AS2" s="8" t="s">
        <v>41</v>
      </c>
      <c r="AT2" s="8" t="s">
        <v>39</v>
      </c>
      <c r="AU2" s="8" t="s">
        <v>41</v>
      </c>
      <c r="AV2" s="8" t="s">
        <v>39</v>
      </c>
      <c r="AW2" s="8" t="s">
        <v>42</v>
      </c>
      <c r="AX2" s="8" t="s">
        <v>43</v>
      </c>
      <c r="BH2" s="10"/>
    </row>
    <row r="3" spans="1:60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13">
        <f>AA3/AF3</f>
        <v>-6.087844609027615E-3</v>
      </c>
      <c r="AI3" s="10">
        <v>2014</v>
      </c>
      <c r="AJ3" s="14">
        <f>(SUM(AA3:AA6)/AVERAGE(AF3:AF6))</f>
        <v>-2.0764450566254731E-2</v>
      </c>
      <c r="AK3" s="14"/>
      <c r="AM3" s="14"/>
      <c r="AN3" s="14"/>
      <c r="AO3" s="11" t="s">
        <v>44</v>
      </c>
      <c r="AP3" s="14" t="s">
        <v>45</v>
      </c>
      <c r="AQ3" s="14" t="s">
        <v>44</v>
      </c>
      <c r="AR3" s="14" t="s">
        <v>45</v>
      </c>
      <c r="AS3" s="8">
        <v>10923418</v>
      </c>
      <c r="BB3" s="13">
        <f>S3/AF3</f>
        <v>1.3803743059084649E-2</v>
      </c>
      <c r="BC3" s="8">
        <v>2014</v>
      </c>
      <c r="BD3" s="13">
        <f>(SUM(S3:S6)/AVERAGE(AF3:AF6))</f>
        <v>5.6918105137217651E-2</v>
      </c>
      <c r="BE3" s="13">
        <f>(SUM(O3:O6)/AVERAGE(AF3:AF6))</f>
        <v>1.3201759021596645E-2</v>
      </c>
      <c r="BF3" s="13">
        <f>(SUM(C3:C6)/AVERAGE(AF3:AF6))</f>
        <v>6.4480796681875729E-2</v>
      </c>
      <c r="BG3" s="13">
        <f>(SUM(H3:H6)+SUM(J3:J6))/AVERAGE(AF3:AF6)</f>
        <v>0</v>
      </c>
      <c r="BH3" s="14">
        <f t="shared" ref="BH3:BH29" si="2">AJ3-BG3</f>
        <v>-2.0764450566254731E-2</v>
      </c>
    </row>
    <row r="4" spans="1:60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13">
        <f>AA4/AF4</f>
        <v>-3.6688833669368155E-3</v>
      </c>
      <c r="AI4" s="10">
        <v>2015</v>
      </c>
      <c r="AJ4" s="14">
        <f>SUM(AB14:AB17)/AVERAGE(AF14:AF17)</f>
        <v>-3.2822266915484524E-2</v>
      </c>
      <c r="AK4" s="14"/>
      <c r="AM4" s="14"/>
      <c r="AN4" s="14"/>
      <c r="AO4" s="9">
        <v>545118865</v>
      </c>
      <c r="AP4" s="9">
        <f>AO4</f>
        <v>545118865</v>
      </c>
      <c r="AQ4" s="16">
        <f>AO4/AF17</f>
        <v>9.6335892011156887E-2</v>
      </c>
      <c r="AR4" s="16">
        <f>AP4/AF17</f>
        <v>9.6335892011156887E-2</v>
      </c>
      <c r="AS4" s="8">
        <v>10933469</v>
      </c>
      <c r="AU4" s="8">
        <f t="shared" ref="AU4:AU12" si="3">(AS4-AS3)/AS3</f>
        <v>9.2013324034656552E-4</v>
      </c>
      <c r="BB4" s="13">
        <f>S4/AF4</f>
        <v>1.4212842397520341E-2</v>
      </c>
      <c r="BC4" s="8">
        <v>2015</v>
      </c>
      <c r="BD4" s="13">
        <f>SUM(T14:T17)/AVERAGE(AF14:AF17)</f>
        <v>5.8016302548056821E-2</v>
      </c>
      <c r="BE4" s="13">
        <f>SUM(P14:P17)/AVERAGE(AF14:AF17)</f>
        <v>1.2830632772659042E-2</v>
      </c>
      <c r="BF4" s="13">
        <f>SUM(D14:D17)/AVERAGE(AF14:AF17)</f>
        <v>7.800793669088231E-2</v>
      </c>
      <c r="BG4" s="13">
        <f>(SUM(H14:H17)+SUM(J14:J17))/AVERAGE(AF14:AF17)</f>
        <v>0</v>
      </c>
      <c r="BH4" s="14">
        <f t="shared" si="2"/>
        <v>-3.2822266915484524E-2</v>
      </c>
    </row>
    <row r="5" spans="1:60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13">
        <f>AA5/AF5</f>
        <v>-6.9136769781908049E-3</v>
      </c>
      <c r="AI5" s="10">
        <v>2016</v>
      </c>
      <c r="AJ5" s="14">
        <f>SUM(AB18:AB21)/AVERAGE(AF18:AF21)</f>
        <v>-3.1724030357080366E-2</v>
      </c>
      <c r="AK5" s="14"/>
      <c r="AM5" s="14"/>
      <c r="AN5" s="14"/>
      <c r="AO5" s="9">
        <v>527406836</v>
      </c>
      <c r="AP5" s="9">
        <f>AO5</f>
        <v>527406836</v>
      </c>
      <c r="AQ5" s="16">
        <f>AO5/AF21</f>
        <v>9.6733053127945015E-2</v>
      </c>
      <c r="AR5" s="16">
        <f>AP5/AF21</f>
        <v>9.6733053127945015E-2</v>
      </c>
      <c r="AS5" s="8">
        <v>10927942</v>
      </c>
      <c r="AU5" s="8">
        <f t="shared" si="3"/>
        <v>-5.0551202001853203E-4</v>
      </c>
      <c r="BB5" s="13">
        <f>S5/AF5</f>
        <v>1.3103697084635945E-2</v>
      </c>
      <c r="BC5" s="8">
        <v>2016</v>
      </c>
      <c r="BD5" s="13">
        <f>SUM(T18:T21)/AVERAGE(AF18:AF21)</f>
        <v>5.6853574673360364E-2</v>
      </c>
      <c r="BE5" s="13">
        <f>SUM(P18:P21)/AVERAGE(AF18:AF21)</f>
        <v>1.3708792227018806E-2</v>
      </c>
      <c r="BF5" s="13">
        <f>SUM(D18:D21)/AVERAGE(AF18:AF21)</f>
        <v>7.4868812803421919E-2</v>
      </c>
      <c r="BG5" s="13">
        <f>(SUM(H18:H21)+SUM(J18:J21))/AVERAGE(AF18:AF21)</f>
        <v>2.3570486548503089E-5</v>
      </c>
      <c r="BH5" s="14">
        <f t="shared" si="2"/>
        <v>-3.1747600843628869E-2</v>
      </c>
    </row>
    <row r="6" spans="1:60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13">
        <f>AA6/AF6</f>
        <v>-4.260520796771354E-3</v>
      </c>
      <c r="AI6" s="10">
        <v>2017</v>
      </c>
      <c r="AJ6" s="14">
        <f>SUM(AB22:AB25)/AVERAGE(AF22:AF25)</f>
        <v>-3.7007362799837795E-2</v>
      </c>
      <c r="AK6" s="14"/>
      <c r="AM6" s="14"/>
      <c r="AN6" s="9">
        <v>46349018</v>
      </c>
      <c r="AO6" s="9">
        <v>580675520</v>
      </c>
      <c r="AP6" s="9">
        <f>AO6</f>
        <v>580675520</v>
      </c>
      <c r="AQ6" s="16">
        <f>AO6/AF25</f>
        <v>0.10103933176461725</v>
      </c>
      <c r="AR6" s="16">
        <f>AP6/AF25</f>
        <v>0.10103933176461725</v>
      </c>
      <c r="AS6" s="8">
        <v>11163575</v>
      </c>
      <c r="AU6" s="8">
        <f t="shared" si="3"/>
        <v>2.1562431425789046E-2</v>
      </c>
      <c r="BB6" s="13">
        <f>S6/AF6</f>
        <v>1.5720197118186657E-2</v>
      </c>
      <c r="BC6" s="8">
        <v>2017</v>
      </c>
      <c r="BD6" s="13">
        <f>SUM(T22:T25)/AVERAGE(AF22:AF25)</f>
        <v>5.6355346428822034E-2</v>
      </c>
      <c r="BE6" s="13">
        <f>SUM(P22:P25)/AVERAGE(AF22:AF25)</f>
        <v>1.6899291096604839E-2</v>
      </c>
      <c r="BF6" s="13">
        <f>SUM(D22:D25)/AVERAGE(AF22:AF25)</f>
        <v>7.6463418132054997E-2</v>
      </c>
      <c r="BG6" s="13">
        <f>(SUM(H22:H25)+SUM(J22:J25))/AVERAGE(AF22:AF25)</f>
        <v>4.6397329718049409E-4</v>
      </c>
      <c r="BH6" s="14">
        <f t="shared" si="2"/>
        <v>-3.747133609701829E-2</v>
      </c>
    </row>
    <row r="7" spans="1:60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13"/>
      <c r="AI7" s="10">
        <f t="shared" ref="AI7:AI29" si="4">AI6+1</f>
        <v>2018</v>
      </c>
      <c r="AJ7" s="14">
        <f>SUM(AB26:AB29)/AVERAGE(AF26:AF29)</f>
        <v>-3.2305488046816162E-2</v>
      </c>
      <c r="AK7" s="9">
        <v>34206024</v>
      </c>
      <c r="AL7" s="14">
        <f>AK7/AVERAGE(AF26:AF29)</f>
        <v>5.9679483392761348E-3</v>
      </c>
      <c r="AM7" s="14">
        <f>(AF29-AF25)/AF25</f>
        <v>4.2470730562826735E-3</v>
      </c>
      <c r="AN7" s="9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12273308.020313023</v>
      </c>
      <c r="AO7" s="9">
        <f t="shared" ref="AO7:AO29" si="5">AO6*(1+AM7)</f>
        <v>583141691.35543489</v>
      </c>
      <c r="AP7" s="9">
        <f>AO7</f>
        <v>583141691.35543489</v>
      </c>
      <c r="AQ7" s="16">
        <f>AO7/AF29</f>
        <v>0.10103933176461724</v>
      </c>
      <c r="AR7" s="16">
        <f>AP7/AF29</f>
        <v>0.10103933176461724</v>
      </c>
      <c r="AS7" s="8">
        <v>11012334</v>
      </c>
      <c r="AU7" s="8">
        <f t="shared" si="3"/>
        <v>-1.3547721048140941E-2</v>
      </c>
      <c r="BB7" s="13">
        <f t="shared" ref="BB7:BB38" si="6">T14/AF14</f>
        <v>1.3827254222720351E-2</v>
      </c>
      <c r="BC7" s="8">
        <f t="shared" ref="BC7:BC29" si="7">BC6+1</f>
        <v>2018</v>
      </c>
      <c r="BD7" s="13">
        <f>SUM(T26:T29)/AVERAGE(AF26:AF29)</f>
        <v>5.6198058556645197E-2</v>
      </c>
      <c r="BE7" s="13">
        <f>SUM(P26:P29)/AVERAGE(AF26:AF29)</f>
        <v>1.4825171490940446E-2</v>
      </c>
      <c r="BF7" s="13">
        <f>SUM(D26:D29)/AVERAGE(AF26:AF29)</f>
        <v>7.3678375112520914E-2</v>
      </c>
      <c r="BG7" s="13">
        <f>(SUM(H26:H29)+SUM(J26:J29))/AVERAGE(AF26:AF29)</f>
        <v>8.704583650752933E-4</v>
      </c>
      <c r="BH7" s="14">
        <f t="shared" si="2"/>
        <v>-3.3175946411891456E-2</v>
      </c>
    </row>
    <row r="8" spans="1:60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13"/>
      <c r="AI8" s="10">
        <f t="shared" si="4"/>
        <v>2019</v>
      </c>
      <c r="AJ8" s="14">
        <f>SUM(AB30:AB33)/AVERAGE(AF30:AF33)</f>
        <v>-3.0681508736697036E-2</v>
      </c>
      <c r="AK8" s="9">
        <v>33164282</v>
      </c>
      <c r="AL8" s="14">
        <f>AK8/AVERAGE(AF30:AF33)</f>
        <v>5.690689486135346E-3</v>
      </c>
      <c r="AM8" s="14">
        <f>(AF33-AF29)/AF29</f>
        <v>1.432822851934591E-2</v>
      </c>
      <c r="AN8" s="9">
        <f>((((AN7*((1+AM8)^(1/12))-AK8/12)*((1+AM8)^(1/12))-AK8/12)*((1+AM8)^(1/12))-AK8/12)*((1+AM8)^(1/12))-AK8/12)*((1+AM8)^(1/12))-AK8/12</f>
        <v>-1504997.0688097698</v>
      </c>
      <c r="AO8" s="9">
        <f t="shared" si="5"/>
        <v>591497078.76833355</v>
      </c>
      <c r="AP8" s="9">
        <f>((((((((AO7*((1+AM8)^(4/12)))*((1+AM8)^(1/12))+AN8)*((1+AM8)^(1/12))-AK8/12)*((1+AM8)^(1/12))-AK8/12)*((1+AM8)^(1/12))-AK8/12)*((1+AM8)^(1/12))-AK8/12)*((1+AM8)^(1/12))-AK8/12)*((1+AM8)^(1/12))-AK8/12)*((1+AM8)^(1/12))-AK8/12</f>
        <v>570564725.67717969</v>
      </c>
      <c r="AQ8" s="16">
        <f>AO8/AF33</f>
        <v>0.10103933176461725</v>
      </c>
      <c r="AR8" s="16">
        <f>AP8/AF33</f>
        <v>9.746367426011153E-2</v>
      </c>
      <c r="AS8" s="8">
        <v>11082939</v>
      </c>
      <c r="AU8" s="8">
        <f t="shared" si="3"/>
        <v>6.4114473825439729E-3</v>
      </c>
      <c r="BB8" s="13">
        <f t="shared" si="6"/>
        <v>1.4927503834836226E-2</v>
      </c>
      <c r="BC8" s="8">
        <f t="shared" si="7"/>
        <v>2019</v>
      </c>
      <c r="BD8" s="13">
        <f>SUM(T30:T33)/AVERAGE(AF30:AF33)</f>
        <v>5.6399033541168091E-2</v>
      </c>
      <c r="BE8" s="13">
        <f>SUM(P30:P33)/AVERAGE(AF30:AF33)</f>
        <v>1.3680365486330058E-2</v>
      </c>
      <c r="BF8" s="13">
        <f>SUM(D30:D33)/AVERAGE(AF30:AF33)</f>
        <v>7.3400176791535071E-2</v>
      </c>
      <c r="BG8" s="13">
        <f>(SUM(H30:H33)+SUM(J30:J33))/AVERAGE(AF30:AF33)</f>
        <v>1.2448997310636996E-3</v>
      </c>
      <c r="BH8" s="14">
        <f t="shared" si="2"/>
        <v>-3.1926408467760736E-2</v>
      </c>
    </row>
    <row r="9" spans="1:60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13"/>
      <c r="AI9" s="10">
        <f t="shared" si="4"/>
        <v>2020</v>
      </c>
      <c r="AJ9" s="14">
        <f>SUM(AB34:AB37)/AVERAGE(AF34:AF37)</f>
        <v>-3.3047460489448788E-2</v>
      </c>
      <c r="AK9" s="9">
        <v>31690139</v>
      </c>
      <c r="AL9" s="14">
        <f>AK9/AVERAGE(AF34:AF37)</f>
        <v>5.4344869008717475E-3</v>
      </c>
      <c r="AM9" s="14">
        <f>(AF37-AF33)/AF33</f>
        <v>4.5399191226093002E-3</v>
      </c>
      <c r="AN9" s="14"/>
      <c r="AO9" s="9">
        <f t="shared" si="5"/>
        <v>594182427.6672014</v>
      </c>
      <c r="AP9" s="9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541399017.59288287</v>
      </c>
      <c r="AQ9" s="16">
        <f>AO9/AF37</f>
        <v>0.10103933176461725</v>
      </c>
      <c r="AR9" s="16">
        <f>AP9/AF37</f>
        <v>9.2063636365637844E-2</v>
      </c>
      <c r="AS9" s="8">
        <v>11339977</v>
      </c>
      <c r="AU9" s="8">
        <f t="shared" si="3"/>
        <v>2.3192223651145243E-2</v>
      </c>
      <c r="BB9" s="13">
        <f t="shared" si="6"/>
        <v>1.3592051892300453E-2</v>
      </c>
      <c r="BC9" s="8">
        <f t="shared" si="7"/>
        <v>2020</v>
      </c>
      <c r="BD9" s="13">
        <f>SUM(T34:T37)/AVERAGE(AF34:AF37)</f>
        <v>5.6044580956673432E-2</v>
      </c>
      <c r="BE9" s="13">
        <f>SUM(P34:P37)/AVERAGE(AF34:AF37)</f>
        <v>1.3753876611614686E-2</v>
      </c>
      <c r="BF9" s="13">
        <f>SUM(D34:D37)/AVERAGE(AF34:AF37)</f>
        <v>7.5338164834507532E-2</v>
      </c>
      <c r="BG9" s="13">
        <f>(SUM(H34:H37)+SUM(J34:J37))/AVERAGE(AF34:AF37)</f>
        <v>1.6692373918136163E-3</v>
      </c>
      <c r="BH9" s="14">
        <f t="shared" si="2"/>
        <v>-3.4716697881262401E-2</v>
      </c>
    </row>
    <row r="10" spans="1:60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13"/>
      <c r="AI10" s="10">
        <f t="shared" si="4"/>
        <v>2021</v>
      </c>
      <c r="AJ10" s="14">
        <f>SUM(AB38:AB41)/AVERAGE(AF38:AF41)</f>
        <v>-3.2480392446984134E-2</v>
      </c>
      <c r="AK10" s="9">
        <v>29964289</v>
      </c>
      <c r="AL10" s="14">
        <f>AK10/AVERAGE(AF38:AF41)</f>
        <v>5.1039801374598926E-3</v>
      </c>
      <c r="AM10" s="14">
        <f>(AF41-AF37)/AF37</f>
        <v>-2.6175763127317146E-3</v>
      </c>
      <c r="AN10" s="14"/>
      <c r="AO10" s="9">
        <f t="shared" si="5"/>
        <v>592627109.81909823</v>
      </c>
      <c r="AP10" s="9">
        <f t="shared" si="8"/>
        <v>510053541.19204253</v>
      </c>
      <c r="AQ10" s="16">
        <f>AO10/AF41</f>
        <v>0.10103933176461724</v>
      </c>
      <c r="AR10" s="16">
        <f>AP10/AF41</f>
        <v>8.6961038589598194E-2</v>
      </c>
      <c r="AS10" s="8">
        <v>11479064</v>
      </c>
      <c r="AU10" s="8">
        <f t="shared" si="3"/>
        <v>1.2265192424993455E-2</v>
      </c>
      <c r="BB10" s="13">
        <f t="shared" si="6"/>
        <v>1.5585340256804801E-2</v>
      </c>
      <c r="BC10" s="8">
        <f t="shared" si="7"/>
        <v>2021</v>
      </c>
      <c r="BD10" s="13">
        <f>SUM(T38:T41)/AVERAGE(AF38:AF41)</f>
        <v>5.6061870050533556E-2</v>
      </c>
      <c r="BE10" s="13">
        <f>SUM(P38:P41)/AVERAGE(AF38:AF41)</f>
        <v>1.3513862647536894E-2</v>
      </c>
      <c r="BF10" s="13">
        <f>SUM(D38:D41)/AVERAGE(AF38:AF41)</f>
        <v>7.5028399849980804E-2</v>
      </c>
      <c r="BG10" s="13">
        <f>(SUM(H38:H41)+SUM(J38:J41))/AVERAGE(AF38:AF41)</f>
        <v>2.0702968222223615E-3</v>
      </c>
      <c r="BH10" s="14">
        <f t="shared" si="2"/>
        <v>-3.4550689269206493E-2</v>
      </c>
    </row>
    <row r="11" spans="1:60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13"/>
      <c r="AI11" s="10">
        <f t="shared" si="4"/>
        <v>2022</v>
      </c>
      <c r="AJ11" s="14">
        <f>SUM(AB42:AB45)/AVERAGE(AF42:AF45)</f>
        <v>-3.2576597153260854E-2</v>
      </c>
      <c r="AK11" s="9">
        <v>28270152</v>
      </c>
      <c r="AL11" s="14">
        <f>AK11/AVERAGE(AF42:AF45)</f>
        <v>4.8002498577225296E-3</v>
      </c>
      <c r="AM11" s="14">
        <f>(AF45-AF41)/AF41</f>
        <v>6.4801183356814748E-3</v>
      </c>
      <c r="AN11" s="14"/>
      <c r="AO11" s="9">
        <f t="shared" si="5"/>
        <v>596467403.61965895</v>
      </c>
      <c r="AP11" s="9">
        <f t="shared" si="8"/>
        <v>485004730.53430384</v>
      </c>
      <c r="AQ11" s="16">
        <f>AO11/AF45</f>
        <v>0.10103933176461725</v>
      </c>
      <c r="AR11" s="16">
        <f>AP11/AF45</f>
        <v>8.2157974733372635E-2</v>
      </c>
      <c r="AS11" s="8">
        <v>11462881</v>
      </c>
      <c r="AU11" s="8">
        <f t="shared" si="3"/>
        <v>-1.4097839336029488E-3</v>
      </c>
      <c r="BB11" s="13">
        <f t="shared" si="6"/>
        <v>1.3648937813796651E-2</v>
      </c>
      <c r="BC11" s="8">
        <f t="shared" si="7"/>
        <v>2022</v>
      </c>
      <c r="BD11" s="13">
        <f>SUM(T42:T45)/AVERAGE(AF42:AF45)</f>
        <v>5.5713817788799157E-2</v>
      </c>
      <c r="BE11" s="13">
        <f>SUM(P42:P45)/AVERAGE(AF42:AF45)</f>
        <v>1.3315196537532622E-2</v>
      </c>
      <c r="BF11" s="13">
        <f>SUM(D42:D45)/AVERAGE(AF42:AF45)</f>
        <v>7.4975218404527408E-2</v>
      </c>
      <c r="BG11" s="13">
        <f>(SUM(H42:H45)+SUM(J42:J45))/AVERAGE(AF42:AF45)</f>
        <v>2.5404809386119233E-3</v>
      </c>
      <c r="BH11" s="14">
        <f t="shared" si="2"/>
        <v>-3.5117078091872776E-2</v>
      </c>
    </row>
    <row r="12" spans="1:60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13"/>
      <c r="AI12" s="10">
        <f t="shared" si="4"/>
        <v>2023</v>
      </c>
      <c r="AJ12" s="14">
        <f>SUM(AB46:AB49)/AVERAGE(AF46:AF49)</f>
        <v>-3.2973446543999779E-2</v>
      </c>
      <c r="AK12" s="9">
        <v>26616193</v>
      </c>
      <c r="AL12" s="14">
        <f>AK12/AVERAGE(AF46:AF49)</f>
        <v>4.5022364549300222E-3</v>
      </c>
      <c r="AM12" s="14">
        <f>(AF49-AF45)/AF45</f>
        <v>1.2241380464302102E-3</v>
      </c>
      <c r="AN12" s="14"/>
      <c r="AO12" s="9">
        <f t="shared" si="5"/>
        <v>597197562.06188524</v>
      </c>
      <c r="AP12" s="9">
        <f t="shared" si="8"/>
        <v>458967320.20796424</v>
      </c>
      <c r="AQ12" s="16">
        <f>AO12/AF49</f>
        <v>0.10103933176461725</v>
      </c>
      <c r="AR12" s="16">
        <f>AP12/AF49</f>
        <v>7.7652278377526751E-2</v>
      </c>
      <c r="AS12" s="8">
        <v>11332510</v>
      </c>
      <c r="AU12" s="8">
        <f t="shared" si="3"/>
        <v>-1.1373318801791626E-2</v>
      </c>
      <c r="BB12" s="13">
        <f t="shared" si="6"/>
        <v>1.4371126013635339E-2</v>
      </c>
      <c r="BC12" s="8">
        <f t="shared" si="7"/>
        <v>2023</v>
      </c>
      <c r="BD12" s="13">
        <f>SUM(T46:T49)/AVERAGE(AF46:AF49)</f>
        <v>5.5574487344496687E-2</v>
      </c>
      <c r="BE12" s="13">
        <f>SUM(P46:P49)/AVERAGE(AF46:AF49)</f>
        <v>1.3151176291619989E-2</v>
      </c>
      <c r="BF12" s="13">
        <f>SUM(D46:D49)/AVERAGE(AF46:AF49)</f>
        <v>7.5396757596876474E-2</v>
      </c>
      <c r="BG12" s="13">
        <f>(SUM(H46:H49)+SUM(J46:J49))/AVERAGE(AF46:AF49)</f>
        <v>2.8837671915049579E-3</v>
      </c>
      <c r="BH12" s="14">
        <f t="shared" si="2"/>
        <v>-3.5857213735504739E-2</v>
      </c>
    </row>
    <row r="13" spans="1:60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5"/>
      <c r="AI13" s="20">
        <f t="shared" si="4"/>
        <v>2024</v>
      </c>
      <c r="AJ13" s="21">
        <f>SUM(AB50:AB53)/AVERAGE(AF50:AF53)</f>
        <v>-3.4493981516149068E-2</v>
      </c>
      <c r="AK13" s="18">
        <v>25033340</v>
      </c>
      <c r="AL13" s="21">
        <f>AK13/AVERAGE(AF50:AF53)</f>
        <v>4.2473893540269127E-3</v>
      </c>
      <c r="AM13" s="21">
        <f>(AF53-AF49)/AF49</f>
        <v>-2.4343003758202295E-3</v>
      </c>
      <c r="AN13" s="21"/>
      <c r="AO13" s="18">
        <f t="shared" si="5"/>
        <v>595743803.81211901</v>
      </c>
      <c r="AP13" s="18">
        <f t="shared" si="8"/>
        <v>432844658.40220767</v>
      </c>
      <c r="AQ13" s="22">
        <f>AO13/AF53</f>
        <v>0.10103933176461724</v>
      </c>
      <c r="AR13" s="22">
        <f>AP13/AF53</f>
        <v>7.3411313324604335E-2</v>
      </c>
      <c r="BB13" s="15">
        <f t="shared" si="6"/>
        <v>1.3371306482896883E-2</v>
      </c>
      <c r="BC13">
        <f t="shared" si="7"/>
        <v>2024</v>
      </c>
      <c r="BD13" s="15">
        <f>SUM(T50:T53)/AVERAGE(AF50:AF53)</f>
        <v>5.5131442363089166E-2</v>
      </c>
      <c r="BE13" s="15">
        <f>SUM(P50:P53)/AVERAGE(AF50:AF53)</f>
        <v>1.3104584506814955E-2</v>
      </c>
      <c r="BF13" s="15">
        <f>SUM(D50:D53)/AVERAGE(AF50:AF53)</f>
        <v>7.652083937242328E-2</v>
      </c>
      <c r="BG13" s="15">
        <f>(SUM(H50:H53)+SUM(J50:J53))/AVERAGE(AF50:AF53)</f>
        <v>3.4173047871776719E-3</v>
      </c>
      <c r="BH13" s="21">
        <f t="shared" si="2"/>
        <v>-3.7911286303326741E-2</v>
      </c>
    </row>
    <row r="14" spans="1:60" s="23" customFormat="1">
      <c r="A14" s="23">
        <v>2015</v>
      </c>
      <c r="B14" s="23">
        <v>1</v>
      </c>
      <c r="C14" s="24"/>
      <c r="D14" s="41">
        <v>94935467.946732402</v>
      </c>
      <c r="E14" s="24"/>
      <c r="F14" s="25">
        <v>17255645.071814399</v>
      </c>
      <c r="G14" s="42">
        <v>0</v>
      </c>
      <c r="H14" s="42">
        <v>0</v>
      </c>
      <c r="I14" s="42">
        <v>0</v>
      </c>
      <c r="J14" s="42">
        <v>0</v>
      </c>
      <c r="K14" s="24"/>
      <c r="L14" s="41">
        <v>2539896.5458378801</v>
      </c>
      <c r="M14" s="25"/>
      <c r="N14" s="41">
        <v>705811.99728030001</v>
      </c>
      <c r="O14" s="24"/>
      <c r="P14" s="41">
        <v>17062704.611342698</v>
      </c>
      <c r="Q14" s="25"/>
      <c r="R14" s="41">
        <v>17864532.4008561</v>
      </c>
      <c r="S14" s="25"/>
      <c r="T14" s="25">
        <v>68306587.984066293</v>
      </c>
      <c r="U14" s="24"/>
      <c r="V14" s="24">
        <v>116424.766458671</v>
      </c>
      <c r="W14" s="25"/>
      <c r="X14" s="41">
        <v>292425.44715261302</v>
      </c>
      <c r="Y14" s="24"/>
      <c r="Z14" s="24">
        <f t="shared" ref="Z14:Z45" si="9">R14+V14-N14-L14-F14</f>
        <v>-2520396.4476178065</v>
      </c>
      <c r="AA14" s="24"/>
      <c r="AB14" s="24">
        <f t="shared" ref="AB14:AB45" si="10">T14-P14-D14</f>
        <v>-43691584.574008808</v>
      </c>
      <c r="AC14" s="12"/>
      <c r="AD14" s="24">
        <v>5092693740.32864</v>
      </c>
      <c r="AE14" s="24">
        <v>103.09103866</v>
      </c>
      <c r="AF14" s="24">
        <f t="shared" ref="AF14:AF25" si="11">AD14*100/AE14</f>
        <v>4939996537.5502996</v>
      </c>
      <c r="AG14" s="24"/>
      <c r="AH14" s="26">
        <f t="shared" ref="AH14:AH45" si="12">AB14/AF14</f>
        <v>-8.8444565177114628E-3</v>
      </c>
      <c r="AI14" s="27">
        <f t="shared" si="4"/>
        <v>2025</v>
      </c>
      <c r="AJ14" s="28">
        <f>SUM(AB54:AB57)/AVERAGE(AF54:AF57)</f>
        <v>-3.4323486953368877E-2</v>
      </c>
      <c r="AK14" s="24">
        <v>23431194</v>
      </c>
      <c r="AL14" s="28">
        <f>AK14/AVERAGE(AF54:AF57)</f>
        <v>3.9514545534102214E-3</v>
      </c>
      <c r="AM14" s="28">
        <f>(AF57-AF53)/AF53</f>
        <v>5.1864982700795814E-3</v>
      </c>
      <c r="AN14" s="28"/>
      <c r="AO14" s="24">
        <f t="shared" si="5"/>
        <v>598833628.02000117</v>
      </c>
      <c r="AP14" s="24">
        <f t="shared" si="8"/>
        <v>411602765.15250725</v>
      </c>
      <c r="AQ14" s="29">
        <f>AO14/AF57</f>
        <v>0.10103933176461724</v>
      </c>
      <c r="AR14" s="29">
        <f>AP14/AF57</f>
        <v>6.9448451786159479E-2</v>
      </c>
      <c r="AT14" s="23">
        <v>11004289</v>
      </c>
      <c r="AV14" s="23">
        <f>(AT14-AS6)/AS6</f>
        <v>-1.4268368331829186E-2</v>
      </c>
      <c r="AW14" s="43">
        <v>6368.9065332603996</v>
      </c>
      <c r="BB14" s="26">
        <f t="shared" si="6"/>
        <v>1.5435953799932029E-2</v>
      </c>
      <c r="BC14" s="23">
        <f t="shared" si="7"/>
        <v>2025</v>
      </c>
      <c r="BD14" s="26">
        <f>SUM(T54:T57)/AVERAGE(AF54:AF57)</f>
        <v>5.5002927886927212E-2</v>
      </c>
      <c r="BE14" s="26">
        <f>SUM(P54:P57)/AVERAGE(AF54:AF57)</f>
        <v>1.296633370356697E-2</v>
      </c>
      <c r="BF14" s="26">
        <f>SUM(D54:D57)/AVERAGE(AF54:AF57)</f>
        <v>7.636008113672911E-2</v>
      </c>
      <c r="BG14" s="26">
        <f>(SUM(H54:H57)+SUM(J54:J57))/AVERAGE(AF54:AF57)</f>
        <v>4.6763766539159009E-3</v>
      </c>
      <c r="BH14" s="28">
        <f t="shared" si="2"/>
        <v>-3.8999863607284781E-2</v>
      </c>
    </row>
    <row r="15" spans="1:60" s="31" customFormat="1">
      <c r="A15" s="31">
        <v>2015</v>
      </c>
      <c r="B15" s="31">
        <v>2</v>
      </c>
      <c r="C15" s="32"/>
      <c r="D15" s="44">
        <v>109339014.260113</v>
      </c>
      <c r="E15" s="32"/>
      <c r="F15" s="33">
        <v>19873660.112290099</v>
      </c>
      <c r="G15" s="45">
        <v>0</v>
      </c>
      <c r="H15" s="45">
        <v>0</v>
      </c>
      <c r="I15" s="45">
        <v>0</v>
      </c>
      <c r="J15" s="45">
        <v>0</v>
      </c>
      <c r="K15" s="32"/>
      <c r="L15" s="44">
        <v>2236649.19177722</v>
      </c>
      <c r="M15" s="33"/>
      <c r="N15" s="44">
        <v>815524.15203720005</v>
      </c>
      <c r="O15" s="32"/>
      <c r="P15" s="44">
        <v>16092756.554698201</v>
      </c>
      <c r="Q15" s="33"/>
      <c r="R15" s="44">
        <v>21768919.327668302</v>
      </c>
      <c r="S15" s="33"/>
      <c r="T15" s="33">
        <v>83235349.798584893</v>
      </c>
      <c r="U15" s="32"/>
      <c r="V15" s="32">
        <v>117941.839121197</v>
      </c>
      <c r="W15" s="33"/>
      <c r="X15" s="44">
        <v>296235.896296694</v>
      </c>
      <c r="Y15" s="32"/>
      <c r="Z15" s="32">
        <f t="shared" si="9"/>
        <v>-1038972.2893150225</v>
      </c>
      <c r="AA15" s="32"/>
      <c r="AB15" s="32">
        <f t="shared" si="10"/>
        <v>-42196421.016226307</v>
      </c>
      <c r="AC15" s="12"/>
      <c r="AD15" s="32">
        <v>5951478855.3666</v>
      </c>
      <c r="AE15" s="32">
        <v>106.73436665</v>
      </c>
      <c r="AF15" s="32">
        <f t="shared" si="11"/>
        <v>5575972427.7771788</v>
      </c>
      <c r="AG15" s="32"/>
      <c r="AH15" s="34">
        <f t="shared" si="12"/>
        <v>-7.5675447758710686E-3</v>
      </c>
      <c r="AI15" s="35">
        <f t="shared" si="4"/>
        <v>2026</v>
      </c>
      <c r="AJ15" s="36">
        <f>SUM(AB58:AB61)/AVERAGE(AF58:AF61)</f>
        <v>-3.4086368583091865E-2</v>
      </c>
      <c r="AK15" s="32">
        <v>21894255</v>
      </c>
      <c r="AL15" s="36">
        <f>AK15/AVERAGE(AF58:AF61)</f>
        <v>3.6662886361782244E-3</v>
      </c>
      <c r="AM15" s="36">
        <f>(AF61-AF57)/AF57</f>
        <v>1.5258254209117413E-2</v>
      </c>
      <c r="AN15" s="36"/>
      <c r="AO15" s="32">
        <f t="shared" si="5"/>
        <v>607970783.74529839</v>
      </c>
      <c r="AP15" s="32">
        <f t="shared" si="8"/>
        <v>395836153.86409795</v>
      </c>
      <c r="AQ15" s="37">
        <f>AO15/AF61</f>
        <v>0.10103933176461724</v>
      </c>
      <c r="AR15" s="37">
        <f>AP15/AF61</f>
        <v>6.5784444818749829E-2</v>
      </c>
      <c r="AT15" s="31">
        <v>11039157</v>
      </c>
      <c r="AV15" s="31">
        <f t="shared" ref="AV15:AV46" si="13">(AT15-AT14)/AT14</f>
        <v>3.1685827226093388E-3</v>
      </c>
      <c r="AW15" s="46">
        <v>6691.6267211455997</v>
      </c>
      <c r="AX15" s="34">
        <f t="shared" ref="AX15:AX46" si="14">(AW15-AW14)/AW14</f>
        <v>5.06712080323138E-2</v>
      </c>
      <c r="BB15" s="34">
        <f t="shared" si="6"/>
        <v>1.3822787597134715E-2</v>
      </c>
      <c r="BC15" s="31">
        <f t="shared" si="7"/>
        <v>2026</v>
      </c>
      <c r="BD15" s="34">
        <f>SUM(T58:T61)/AVERAGE(AF58:AF61)</f>
        <v>5.4870103579483957E-2</v>
      </c>
      <c r="BE15" s="34">
        <f>SUM(P58:P61)/AVERAGE(AF58:AF61)</f>
        <v>1.2783661938025485E-2</v>
      </c>
      <c r="BF15" s="34">
        <f>SUM(D58:D61)/AVERAGE(AF58:AF61)</f>
        <v>7.617281022455033E-2</v>
      </c>
      <c r="BG15" s="34">
        <f>(SUM(H58:H61)+SUM(J58:J61))/AVERAGE(AF58:AF61)</f>
        <v>5.9168066995696576E-3</v>
      </c>
      <c r="BH15" s="36">
        <f t="shared" si="2"/>
        <v>-4.0003175282661521E-2</v>
      </c>
    </row>
    <row r="16" spans="1:60" s="31" customFormat="1">
      <c r="A16" s="31">
        <v>2015</v>
      </c>
      <c r="B16" s="31">
        <v>3</v>
      </c>
      <c r="C16" s="32"/>
      <c r="D16" s="44">
        <v>106210928.692734</v>
      </c>
      <c r="E16" s="32"/>
      <c r="F16" s="33">
        <v>19305093.532566201</v>
      </c>
      <c r="G16" s="45">
        <v>0</v>
      </c>
      <c r="H16" s="45">
        <v>0</v>
      </c>
      <c r="I16" s="45">
        <v>0</v>
      </c>
      <c r="J16" s="45">
        <v>0</v>
      </c>
      <c r="K16" s="32"/>
      <c r="L16" s="44">
        <v>2734803.8185367598</v>
      </c>
      <c r="M16" s="33"/>
      <c r="N16" s="44">
        <v>793894.77475969901</v>
      </c>
      <c r="O16" s="32"/>
      <c r="P16" s="44">
        <v>18558684.828998201</v>
      </c>
      <c r="Q16" s="33"/>
      <c r="R16" s="44">
        <v>20018134.0063628</v>
      </c>
      <c r="S16" s="33"/>
      <c r="T16" s="33">
        <v>76541070.379033193</v>
      </c>
      <c r="U16" s="32"/>
      <c r="V16" s="32">
        <v>123359.29092606</v>
      </c>
      <c r="W16" s="33"/>
      <c r="X16" s="44">
        <v>309842.97333581402</v>
      </c>
      <c r="Y16" s="32"/>
      <c r="Z16" s="32">
        <f t="shared" si="9"/>
        <v>-2692298.8285737988</v>
      </c>
      <c r="AA16" s="32"/>
      <c r="AB16" s="32">
        <f t="shared" si="10"/>
        <v>-48228543.142699011</v>
      </c>
      <c r="AC16" s="12"/>
      <c r="AD16" s="32">
        <v>6221730755.7715998</v>
      </c>
      <c r="AE16" s="32">
        <v>110.48458934999999</v>
      </c>
      <c r="AF16" s="32">
        <f t="shared" si="11"/>
        <v>5631310929.7641611</v>
      </c>
      <c r="AG16" s="32"/>
      <c r="AH16" s="34">
        <f t="shared" si="12"/>
        <v>-8.564354507187337E-3</v>
      </c>
      <c r="AI16" s="35">
        <f t="shared" si="4"/>
        <v>2027</v>
      </c>
      <c r="AJ16" s="36">
        <f>SUM(AB62:AB65)/AVERAGE(AF62:AF65)</f>
        <v>-3.3623275697836484E-2</v>
      </c>
      <c r="AK16" s="32">
        <v>20395411</v>
      </c>
      <c r="AL16" s="36">
        <f>AK16/AVERAGE(AF62:AF65)</f>
        <v>3.3949452408105017E-3</v>
      </c>
      <c r="AM16" s="36">
        <f>(AF65-AF61)/AF61</f>
        <v>-3.8832621516129301E-4</v>
      </c>
      <c r="AN16" s="36"/>
      <c r="AO16" s="32">
        <f t="shared" si="5"/>
        <v>607734692.75191796</v>
      </c>
      <c r="AP16" s="32">
        <f t="shared" si="8"/>
        <v>375290659.59655976</v>
      </c>
      <c r="AQ16" s="37">
        <f>AO16/AF65</f>
        <v>0.10103933176461724</v>
      </c>
      <c r="AR16" s="37">
        <f>AP16/AF65</f>
        <v>6.2394195880829395E-2</v>
      </c>
      <c r="AT16" s="31">
        <v>11069835</v>
      </c>
      <c r="AV16" s="31">
        <f t="shared" si="13"/>
        <v>2.7790165499050334E-3</v>
      </c>
      <c r="AW16" s="46">
        <v>6984.1911310187998</v>
      </c>
      <c r="AX16" s="34">
        <f t="shared" si="14"/>
        <v>4.372096981272041E-2</v>
      </c>
      <c r="BB16" s="34">
        <f t="shared" si="6"/>
        <v>1.4452308760858802E-2</v>
      </c>
      <c r="BC16" s="31">
        <f t="shared" si="7"/>
        <v>2027</v>
      </c>
      <c r="BD16" s="34">
        <f>SUM(T62:T65)/AVERAGE(AF62:AF65)</f>
        <v>5.4621486717540475E-2</v>
      </c>
      <c r="BE16" s="34">
        <f>SUM(P62:P65)/AVERAGE(AF62:AF65)</f>
        <v>1.2646321829726338E-2</v>
      </c>
      <c r="BF16" s="34">
        <f>SUM(D62:D65)/AVERAGE(AF62:AF65)</f>
        <v>7.5598440585650614E-2</v>
      </c>
      <c r="BG16" s="34">
        <f>(SUM(H62:H65)+SUM(J62:J65))/AVERAGE(AF62:AF65)</f>
        <v>7.1844125436476749E-3</v>
      </c>
      <c r="BH16" s="36">
        <f t="shared" si="2"/>
        <v>-4.0807688241484161E-2</v>
      </c>
    </row>
    <row r="17" spans="1:60" s="31" customFormat="1">
      <c r="A17" s="31">
        <v>2015</v>
      </c>
      <c r="B17" s="31">
        <v>4</v>
      </c>
      <c r="C17" s="32"/>
      <c r="D17" s="44">
        <v>114771012.910385</v>
      </c>
      <c r="E17" s="32"/>
      <c r="F17" s="33">
        <v>20860990.166767199</v>
      </c>
      <c r="G17" s="45">
        <v>0</v>
      </c>
      <c r="H17" s="45">
        <v>0</v>
      </c>
      <c r="I17" s="45">
        <v>0</v>
      </c>
      <c r="J17" s="45">
        <v>0</v>
      </c>
      <c r="K17" s="32"/>
      <c r="L17" s="44">
        <v>2602828.7029223</v>
      </c>
      <c r="M17" s="33"/>
      <c r="N17" s="44">
        <v>858883.92639519996</v>
      </c>
      <c r="O17" s="32"/>
      <c r="P17" s="44">
        <v>18231416.464090198</v>
      </c>
      <c r="Q17" s="33"/>
      <c r="R17" s="44">
        <v>23064733.3455511</v>
      </c>
      <c r="S17" s="33"/>
      <c r="T17" s="33">
        <v>88190007.006363899</v>
      </c>
      <c r="U17" s="32"/>
      <c r="V17" s="32">
        <v>115904.1045511</v>
      </c>
      <c r="W17" s="33"/>
      <c r="X17" s="44">
        <v>291117.69455178798</v>
      </c>
      <c r="Y17" s="32"/>
      <c r="Z17" s="32">
        <f t="shared" si="9"/>
        <v>-1142065.3459824994</v>
      </c>
      <c r="AA17" s="32"/>
      <c r="AB17" s="32">
        <f t="shared" si="10"/>
        <v>-44812422.368111297</v>
      </c>
      <c r="AC17" s="12"/>
      <c r="AD17" s="32">
        <v>6552140231.3025303</v>
      </c>
      <c r="AE17" s="32">
        <v>115.79241048</v>
      </c>
      <c r="AF17" s="32">
        <f t="shared" si="11"/>
        <v>5658523044.9401817</v>
      </c>
      <c r="AG17" s="32"/>
      <c r="AH17" s="34">
        <f t="shared" si="12"/>
        <v>-7.919455662230148E-3</v>
      </c>
      <c r="AI17" s="35">
        <f t="shared" si="4"/>
        <v>2028</v>
      </c>
      <c r="AJ17" s="36">
        <f>SUM(AB66:AB69)/AVERAGE(AF66:AF69)</f>
        <v>-3.4248890403873668E-2</v>
      </c>
      <c r="AK17" s="32">
        <v>18939040</v>
      </c>
      <c r="AL17" s="36">
        <f>AK17/AVERAGE(AF66:AF69)</f>
        <v>3.1668013560576034E-3</v>
      </c>
      <c r="AM17" s="36">
        <f>(AF69-AF65)/AF65</f>
        <v>-9.0447377874420965E-3</v>
      </c>
      <c r="AN17" s="36"/>
      <c r="AO17" s="32">
        <f t="shared" si="5"/>
        <v>602237891.81164515</v>
      </c>
      <c r="AP17" s="32">
        <f t="shared" si="8"/>
        <v>353035854.66720605</v>
      </c>
      <c r="AQ17" s="37">
        <f>AO17/AF69</f>
        <v>0.10103933176461724</v>
      </c>
      <c r="AR17" s="37">
        <f>AP17/AF69</f>
        <v>5.9229927790198346E-2</v>
      </c>
      <c r="AT17" s="31">
        <v>11079853</v>
      </c>
      <c r="AV17" s="31">
        <f t="shared" si="13"/>
        <v>9.0498187190685316E-4</v>
      </c>
      <c r="AW17" s="46">
        <v>6967.8308273950997</v>
      </c>
      <c r="AX17" s="34">
        <f t="shared" si="14"/>
        <v>-2.3424765039775628E-3</v>
      </c>
      <c r="BB17" s="34">
        <f t="shared" si="6"/>
        <v>1.3109265162362013E-2</v>
      </c>
      <c r="BC17" s="31">
        <f t="shared" si="7"/>
        <v>2028</v>
      </c>
      <c r="BD17" s="34">
        <f>SUM(T66:T69)/AVERAGE(AF66:AF69)</f>
        <v>5.4406114926955469E-2</v>
      </c>
      <c r="BE17" s="34">
        <f>SUM(P66:P69)/AVERAGE(AF66:AF69)</f>
        <v>1.2625369167416422E-2</v>
      </c>
      <c r="BF17" s="34">
        <f>SUM(D66:D69)/AVERAGE(AF66:AF69)</f>
        <v>7.6029636163412712E-2</v>
      </c>
      <c r="BG17" s="34">
        <f>(SUM(H66:H69)+SUM(J66:J69))/AVERAGE(AF66:AF69)</f>
        <v>8.636749256273989E-3</v>
      </c>
      <c r="BH17" s="36">
        <f t="shared" si="2"/>
        <v>-4.2885639660147655E-2</v>
      </c>
    </row>
    <row r="18" spans="1:60" s="23" customFormat="1">
      <c r="A18" s="23">
        <f t="shared" ref="A18:A49" si="15">A14+1</f>
        <v>2016</v>
      </c>
      <c r="B18" s="23">
        <f t="shared" ref="B18:B49" si="16">B14</f>
        <v>1</v>
      </c>
      <c r="C18" s="24"/>
      <c r="D18" s="41">
        <v>100240264.60821301</v>
      </c>
      <c r="E18" s="24"/>
      <c r="F18" s="25">
        <v>18219854.6591102</v>
      </c>
      <c r="G18" s="42">
        <v>0</v>
      </c>
      <c r="H18" s="42">
        <v>0</v>
      </c>
      <c r="I18" s="42">
        <v>0</v>
      </c>
      <c r="J18" s="42">
        <v>0</v>
      </c>
      <c r="K18" s="24"/>
      <c r="L18" s="41">
        <v>2640788.5999428201</v>
      </c>
      <c r="M18" s="25"/>
      <c r="N18" s="41">
        <v>746581.10841980204</v>
      </c>
      <c r="O18" s="24"/>
      <c r="P18" s="41">
        <v>17810533.580371</v>
      </c>
      <c r="Q18" s="25"/>
      <c r="R18" s="41">
        <v>18956103.483738702</v>
      </c>
      <c r="S18" s="25"/>
      <c r="T18" s="25">
        <v>72480304.627789095</v>
      </c>
      <c r="U18" s="24"/>
      <c r="V18" s="24">
        <v>109424.910354893</v>
      </c>
      <c r="W18" s="25"/>
      <c r="X18" s="41">
        <v>274843.82673443703</v>
      </c>
      <c r="Y18" s="24"/>
      <c r="Z18" s="24">
        <f t="shared" si="9"/>
        <v>-2541695.9733792264</v>
      </c>
      <c r="AA18" s="24"/>
      <c r="AB18" s="24">
        <f t="shared" si="10"/>
        <v>-45570493.560794912</v>
      </c>
      <c r="AC18" s="12"/>
      <c r="AD18" s="24">
        <v>6962845278.2518702</v>
      </c>
      <c r="AE18" s="24">
        <v>131.11898839</v>
      </c>
      <c r="AF18" s="24">
        <f t="shared" si="11"/>
        <v>5310325654.3908043</v>
      </c>
      <c r="AG18" s="24"/>
      <c r="AH18" s="26">
        <f t="shared" si="12"/>
        <v>-8.5814875634068286E-3</v>
      </c>
      <c r="AI18" s="27">
        <f t="shared" si="4"/>
        <v>2029</v>
      </c>
      <c r="AJ18" s="28">
        <f>SUM(AB70:AB73)/AVERAGE(AF70:AF73)</f>
        <v>-3.4273377676160732E-2</v>
      </c>
      <c r="AK18" s="24">
        <v>17560503</v>
      </c>
      <c r="AL18" s="28">
        <f>AK18/AVERAGE(AF70:AF73)</f>
        <v>2.9167068216103104E-3</v>
      </c>
      <c r="AM18" s="28">
        <f>(AF73-AF69)/AF69</f>
        <v>1.2620425855044337E-2</v>
      </c>
      <c r="AN18" s="28"/>
      <c r="AO18" s="24">
        <f t="shared" si="5"/>
        <v>609838390.47235227</v>
      </c>
      <c r="AP18" s="24">
        <f t="shared" si="8"/>
        <v>339829468.20328605</v>
      </c>
      <c r="AQ18" s="29">
        <f>AO18/AF73</f>
        <v>0.10103933176461724</v>
      </c>
      <c r="AR18" s="29">
        <f>AP18/AF73</f>
        <v>5.6303674740106308E-2</v>
      </c>
      <c r="AT18" s="23">
        <v>11091626</v>
      </c>
      <c r="AV18" s="23">
        <f t="shared" si="13"/>
        <v>1.0625592234842828E-3</v>
      </c>
      <c r="AW18" s="43">
        <v>6546.8359095505002</v>
      </c>
      <c r="AX18" s="26">
        <f t="shared" si="14"/>
        <v>-6.0419796099152288E-2</v>
      </c>
      <c r="BB18" s="26">
        <f t="shared" si="6"/>
        <v>1.4943352905037361E-2</v>
      </c>
      <c r="BC18" s="23">
        <f t="shared" si="7"/>
        <v>2029</v>
      </c>
      <c r="BD18" s="26">
        <f>SUM(T70:T73)/AVERAGE(AF70:AF73)</f>
        <v>5.3886482506563943E-2</v>
      </c>
      <c r="BE18" s="26">
        <f>SUM(P70:P73)/AVERAGE(AF70:AF73)</f>
        <v>1.26239454047307E-2</v>
      </c>
      <c r="BF18" s="26">
        <f>SUM(D70:D73)/AVERAGE(AF70:AF73)</f>
        <v>7.5535914777993984E-2</v>
      </c>
      <c r="BG18" s="26">
        <f>(SUM(H70:H73)+SUM(J70:J73))/AVERAGE(AF70:AF73)</f>
        <v>9.9264237905832171E-3</v>
      </c>
      <c r="BH18" s="28">
        <f t="shared" si="2"/>
        <v>-4.4199801466743946E-2</v>
      </c>
    </row>
    <row r="19" spans="1:60" s="31" customFormat="1">
      <c r="A19" s="31">
        <f t="shared" si="15"/>
        <v>2016</v>
      </c>
      <c r="B19" s="31">
        <f t="shared" si="16"/>
        <v>2</v>
      </c>
      <c r="C19" s="32"/>
      <c r="D19" s="44">
        <v>103301064.511197</v>
      </c>
      <c r="E19" s="32"/>
      <c r="F19" s="33">
        <v>18776191.272854801</v>
      </c>
      <c r="G19" s="45">
        <v>0</v>
      </c>
      <c r="H19" s="45">
        <v>0</v>
      </c>
      <c r="I19" s="45">
        <v>0</v>
      </c>
      <c r="J19" s="45">
        <v>0</v>
      </c>
      <c r="K19" s="32"/>
      <c r="L19" s="44">
        <v>2605355.52042699</v>
      </c>
      <c r="M19" s="33"/>
      <c r="N19" s="44">
        <v>770770.99337759998</v>
      </c>
      <c r="O19" s="32"/>
      <c r="P19" s="44">
        <v>17759756.772189502</v>
      </c>
      <c r="Q19" s="33"/>
      <c r="R19" s="44">
        <v>21350096.797455899</v>
      </c>
      <c r="S19" s="33"/>
      <c r="T19" s="33">
        <v>81633945.554257095</v>
      </c>
      <c r="U19" s="32"/>
      <c r="V19" s="32">
        <v>106122.576781039</v>
      </c>
      <c r="W19" s="33"/>
      <c r="X19" s="44">
        <v>266549.31688610301</v>
      </c>
      <c r="Y19" s="32"/>
      <c r="Z19" s="32">
        <f t="shared" si="9"/>
        <v>-696098.41242245212</v>
      </c>
      <c r="AA19" s="32"/>
      <c r="AB19" s="32">
        <f t="shared" si="10"/>
        <v>-39426875.729129404</v>
      </c>
      <c r="AC19" s="12"/>
      <c r="AD19" s="32">
        <v>8401125356.75455</v>
      </c>
      <c r="AE19" s="32">
        <v>147.89635652000001</v>
      </c>
      <c r="AF19" s="32">
        <f t="shared" si="11"/>
        <v>5680414010.4820404</v>
      </c>
      <c r="AG19" s="32"/>
      <c r="AH19" s="34">
        <f t="shared" si="12"/>
        <v>-6.9408454483027441E-3</v>
      </c>
      <c r="AI19" s="35">
        <f t="shared" si="4"/>
        <v>2030</v>
      </c>
      <c r="AJ19" s="36">
        <f>SUM(AB74:AB77)/AVERAGE(AF74:AF77)</f>
        <v>-3.3728738283577739E-2</v>
      </c>
      <c r="AK19" s="32">
        <v>16210773</v>
      </c>
      <c r="AL19" s="36">
        <f>AK19/AVERAGE(AF74:AF77)</f>
        <v>2.682559972201726E-3</v>
      </c>
      <c r="AM19" s="36">
        <f>(AF77-AF73)/AF73</f>
        <v>-3.0114315245395483E-3</v>
      </c>
      <c r="AN19" s="36"/>
      <c r="AO19" s="32">
        <f t="shared" si="5"/>
        <v>608001903.91840935</v>
      </c>
      <c r="AP19" s="32">
        <f t="shared" si="8"/>
        <v>322617708.9623512</v>
      </c>
      <c r="AQ19" s="37">
        <f>AO19/AF77</f>
        <v>0.10103933176461724</v>
      </c>
      <c r="AR19" s="37">
        <f>AP19/AF77</f>
        <v>5.3613446798288458E-2</v>
      </c>
      <c r="AT19" s="31">
        <v>11171229</v>
      </c>
      <c r="AV19" s="31">
        <f t="shared" si="13"/>
        <v>7.1768557648806408E-3</v>
      </c>
      <c r="AW19" s="46">
        <v>6356.2046503346</v>
      </c>
      <c r="AX19" s="34">
        <f t="shared" si="14"/>
        <v>-2.9118075028855998E-2</v>
      </c>
      <c r="BB19" s="34">
        <f t="shared" si="6"/>
        <v>1.3118273708803982E-2</v>
      </c>
      <c r="BC19" s="31">
        <f t="shared" si="7"/>
        <v>2030</v>
      </c>
      <c r="BD19" s="34">
        <f>SUM(T74:T77)/AVERAGE(AF74:AF77)</f>
        <v>5.3729030094296262E-2</v>
      </c>
      <c r="BE19" s="34">
        <f>SUM(P74:P77)/AVERAGE(AF74:AF77)</f>
        <v>1.2557505820518613E-2</v>
      </c>
      <c r="BF19" s="34">
        <f>SUM(D74:D77)/AVERAGE(AF74:AF77)</f>
        <v>7.4900262557355407E-2</v>
      </c>
      <c r="BG19" s="34">
        <f>(SUM(H74:H77)+SUM(J74:J77))/AVERAGE(AF74:AF77)</f>
        <v>1.1107502775328773E-2</v>
      </c>
      <c r="BH19" s="36">
        <f t="shared" si="2"/>
        <v>-4.4836241058906511E-2</v>
      </c>
    </row>
    <row r="20" spans="1:60" s="31" customFormat="1">
      <c r="A20" s="31">
        <f t="shared" si="15"/>
        <v>2016</v>
      </c>
      <c r="B20" s="31">
        <f t="shared" si="16"/>
        <v>3</v>
      </c>
      <c r="C20" s="32"/>
      <c r="D20" s="44">
        <v>98292405.302037299</v>
      </c>
      <c r="E20" s="32"/>
      <c r="F20" s="33">
        <v>17865808.172963899</v>
      </c>
      <c r="G20" s="45">
        <v>0</v>
      </c>
      <c r="H20" s="45">
        <v>0</v>
      </c>
      <c r="I20" s="45">
        <v>0</v>
      </c>
      <c r="J20" s="45">
        <v>0</v>
      </c>
      <c r="K20" s="32"/>
      <c r="L20" s="44">
        <v>2268350.2564357999</v>
      </c>
      <c r="M20" s="33"/>
      <c r="N20" s="44">
        <v>735585.02943140303</v>
      </c>
      <c r="O20" s="32"/>
      <c r="P20" s="44">
        <v>15817452.0631893</v>
      </c>
      <c r="Q20" s="33"/>
      <c r="R20" s="44">
        <v>18954291.2400463</v>
      </c>
      <c r="S20" s="33"/>
      <c r="T20" s="33">
        <v>72473375.356961206</v>
      </c>
      <c r="U20" s="32"/>
      <c r="V20" s="32">
        <v>115976.965700388</v>
      </c>
      <c r="W20" s="33"/>
      <c r="X20" s="44">
        <v>291300.70075234701</v>
      </c>
      <c r="Y20" s="32"/>
      <c r="Z20" s="32">
        <f t="shared" si="9"/>
        <v>-1799475.2530844137</v>
      </c>
      <c r="AA20" s="32"/>
      <c r="AB20" s="32">
        <f t="shared" si="10"/>
        <v>-41636482.008265391</v>
      </c>
      <c r="AC20" s="12"/>
      <c r="AD20" s="32">
        <v>8448889759.2748203</v>
      </c>
      <c r="AE20" s="32">
        <v>155.88165151000001</v>
      </c>
      <c r="AF20" s="32">
        <f t="shared" si="11"/>
        <v>5420066876.0125456</v>
      </c>
      <c r="AG20" s="32"/>
      <c r="AH20" s="34">
        <f t="shared" si="12"/>
        <v>-7.681912965416521E-3</v>
      </c>
      <c r="AI20" s="35">
        <f t="shared" si="4"/>
        <v>2031</v>
      </c>
      <c r="AJ20" s="36">
        <f>SUM(AB78:AB81)/AVERAGE(AF78:AF81)</f>
        <v>-3.4565786238910774E-2</v>
      </c>
      <c r="AK20" s="32">
        <v>14907917</v>
      </c>
      <c r="AL20" s="36">
        <f>AK20/AVERAGE(AF78:AF81)</f>
        <v>2.4791691224341655E-3</v>
      </c>
      <c r="AM20" s="36">
        <f>(AF81-AF77)/AF77</f>
        <v>-2.0625108149971635E-3</v>
      </c>
      <c r="AN20" s="36"/>
      <c r="AO20" s="32">
        <f t="shared" si="5"/>
        <v>606747893.41603875</v>
      </c>
      <c r="AP20" s="32">
        <f t="shared" si="8"/>
        <v>307058487.41620708</v>
      </c>
      <c r="AQ20" s="37">
        <f>AO20/AF81</f>
        <v>0.10103933176461724</v>
      </c>
      <c r="AR20" s="37">
        <f>AP20/AF81</f>
        <v>5.1133237903002136E-2</v>
      </c>
      <c r="AT20" s="31">
        <v>11262070</v>
      </c>
      <c r="AV20" s="31">
        <f t="shared" si="13"/>
        <v>8.1316925827946054E-3</v>
      </c>
      <c r="AW20" s="46">
        <v>6421.7509021330998</v>
      </c>
      <c r="AX20" s="34">
        <f t="shared" si="14"/>
        <v>1.0312168252016441E-2</v>
      </c>
      <c r="BB20" s="34">
        <f t="shared" si="6"/>
        <v>1.4959792501933734E-2</v>
      </c>
      <c r="BC20" s="31">
        <f t="shared" si="7"/>
        <v>2031</v>
      </c>
      <c r="BD20" s="34">
        <f>SUM(T78:T81)/AVERAGE(AF78:AF81)</f>
        <v>5.3494763788841965E-2</v>
      </c>
      <c r="BE20" s="34">
        <f>SUM(P78:P81)/AVERAGE(AF78:AF81)</f>
        <v>1.2449161840651004E-2</v>
      </c>
      <c r="BF20" s="34">
        <f>SUM(D78:D81)/AVERAGE(AF78:AF81)</f>
        <v>7.5611388187101738E-2</v>
      </c>
      <c r="BG20" s="34">
        <f>(SUM(H78:H81)+SUM(J78:J81))/AVERAGE(AF78:AF81)</f>
        <v>1.2161653158080718E-2</v>
      </c>
      <c r="BH20" s="36">
        <f t="shared" si="2"/>
        <v>-4.6727439396991491E-2</v>
      </c>
    </row>
    <row r="21" spans="1:60">
      <c r="A21" s="31">
        <f t="shared" si="15"/>
        <v>2016</v>
      </c>
      <c r="B21" s="31">
        <f t="shared" si="16"/>
        <v>4</v>
      </c>
      <c r="C21" s="32"/>
      <c r="D21" s="44">
        <v>107380385.596233</v>
      </c>
      <c r="E21" s="32"/>
      <c r="F21" s="33">
        <v>19540370.1170789</v>
      </c>
      <c r="G21" s="44">
        <v>22713.949177262301</v>
      </c>
      <c r="H21" s="44">
        <v>124965.446674835</v>
      </c>
      <c r="I21" s="47">
        <v>702.49327352360001</v>
      </c>
      <c r="J21" s="44">
        <v>3864.9107219022299</v>
      </c>
      <c r="K21" s="32"/>
      <c r="L21" s="44">
        <v>3682918.2738983599</v>
      </c>
      <c r="M21" s="33"/>
      <c r="N21" s="44">
        <v>805276.03255127801</v>
      </c>
      <c r="O21" s="32"/>
      <c r="P21" s="44">
        <v>23541071.567371301</v>
      </c>
      <c r="Q21" s="33"/>
      <c r="R21" s="44">
        <v>22010676.469193101</v>
      </c>
      <c r="S21" s="33"/>
      <c r="T21" s="33">
        <v>84159729.182707697</v>
      </c>
      <c r="U21" s="32"/>
      <c r="V21" s="32">
        <v>116561.02930682201</v>
      </c>
      <c r="W21" s="33"/>
      <c r="X21" s="44">
        <v>292767.70014149899</v>
      </c>
      <c r="Y21" s="32"/>
      <c r="Z21" s="32">
        <f t="shared" si="9"/>
        <v>-1901326.9250286147</v>
      </c>
      <c r="AA21" s="32"/>
      <c r="AB21" s="32">
        <f t="shared" si="10"/>
        <v>-46761727.9808966</v>
      </c>
      <c r="AC21" s="12"/>
      <c r="AD21" s="32">
        <v>8942134800.3519897</v>
      </c>
      <c r="AE21" s="32">
        <v>164.01000929</v>
      </c>
      <c r="AF21" s="32">
        <f t="shared" si="11"/>
        <v>5452188460.364418</v>
      </c>
      <c r="AG21" s="32"/>
      <c r="AH21" s="34">
        <f t="shared" si="12"/>
        <v>-8.5766895845289792E-3</v>
      </c>
      <c r="AI21" s="35">
        <f t="shared" si="4"/>
        <v>2032</v>
      </c>
      <c r="AJ21" s="36">
        <f>SUM(AB82:AB85)/AVERAGE(AF82:AF85)</f>
        <v>-3.5590967562446681E-2</v>
      </c>
      <c r="AK21" s="32">
        <v>13651965</v>
      </c>
      <c r="AL21" s="36">
        <f>AK21/AVERAGE(AF82:AF85)</f>
        <v>2.2800603604801782E-3</v>
      </c>
      <c r="AM21" s="36">
        <f>(AF85-AF81)/AF81</f>
        <v>-6.0305929150062517E-3</v>
      </c>
      <c r="AN21" s="36"/>
      <c r="AO21" s="32">
        <f t="shared" si="5"/>
        <v>603088843.86880898</v>
      </c>
      <c r="AP21" s="32">
        <f t="shared" si="8"/>
        <v>291592553.21738428</v>
      </c>
      <c r="AQ21" s="37">
        <f>AO21/AF85</f>
        <v>0.10103933176461723</v>
      </c>
      <c r="AR21" s="37">
        <f>AP21/AF85</f>
        <v>4.8852365657475312E-2</v>
      </c>
      <c r="AT21" s="31">
        <v>11267048</v>
      </c>
      <c r="AV21" s="31">
        <f t="shared" si="13"/>
        <v>4.4201465627544492E-4</v>
      </c>
      <c r="AW21" s="46">
        <v>6485.7556979743003</v>
      </c>
      <c r="AX21" s="34">
        <f t="shared" si="14"/>
        <v>9.966876139642887E-3</v>
      </c>
      <c r="BB21" s="34">
        <f t="shared" si="6"/>
        <v>1.3138711599057754E-2</v>
      </c>
      <c r="BC21" s="31">
        <f t="shared" si="7"/>
        <v>2032</v>
      </c>
      <c r="BD21" s="34">
        <f>SUM(T82:T85)/AVERAGE(AF82:AF85)</f>
        <v>5.3314547560468821E-2</v>
      </c>
      <c r="BE21" s="34">
        <f>SUM(P82:P85)/AVERAGE(AF82:AF85)</f>
        <v>1.2465598776162986E-2</v>
      </c>
      <c r="BF21" s="34">
        <f>SUM(D82:D85)/AVERAGE(AF82:AF85)</f>
        <v>7.6439916346752512E-2</v>
      </c>
      <c r="BG21" s="34">
        <f>(SUM(H82:H85)+SUM(J82:J85))/AVERAGE(AF82:AF85)</f>
        <v>1.3478674170442422E-2</v>
      </c>
      <c r="BH21" s="36">
        <f t="shared" si="2"/>
        <v>-4.9069641732889101E-2</v>
      </c>
    </row>
    <row r="22" spans="1:60" s="23" customFormat="1">
      <c r="A22" s="23">
        <f t="shared" si="15"/>
        <v>2017</v>
      </c>
      <c r="B22" s="23">
        <f t="shared" si="16"/>
        <v>1</v>
      </c>
      <c r="C22" s="24"/>
      <c r="D22" s="41">
        <v>102535854.510851</v>
      </c>
      <c r="E22" s="24"/>
      <c r="F22" s="25">
        <v>18705902.608877499</v>
      </c>
      <c r="G22" s="41">
        <v>68797.311548627898</v>
      </c>
      <c r="H22" s="41">
        <v>378502.50965201203</v>
      </c>
      <c r="I22" s="41">
        <v>2127.7519035658001</v>
      </c>
      <c r="J22" s="41">
        <v>11706.263185113699</v>
      </c>
      <c r="K22" s="24"/>
      <c r="L22" s="41">
        <v>4044937.0903777201</v>
      </c>
      <c r="M22" s="25"/>
      <c r="N22" s="41">
        <v>770217.78785183304</v>
      </c>
      <c r="O22" s="24"/>
      <c r="P22" s="41">
        <v>25226708.8085659</v>
      </c>
      <c r="Q22" s="25"/>
      <c r="R22" s="41">
        <v>19236463.486876301</v>
      </c>
      <c r="S22" s="25"/>
      <c r="T22" s="25">
        <v>73552285.3990639</v>
      </c>
      <c r="U22" s="24"/>
      <c r="V22" s="24">
        <v>87135.567113885394</v>
      </c>
      <c r="W22" s="25"/>
      <c r="X22" s="41">
        <v>218859.42270899701</v>
      </c>
      <c r="Y22" s="24"/>
      <c r="Z22" s="24">
        <f t="shared" si="9"/>
        <v>-4197458.4331168663</v>
      </c>
      <c r="AA22" s="24"/>
      <c r="AB22" s="24">
        <f t="shared" si="10"/>
        <v>-54210277.920352995</v>
      </c>
      <c r="AC22" s="12"/>
      <c r="AD22" s="24">
        <v>9157377218.4824009</v>
      </c>
      <c r="AE22" s="24">
        <v>172.09591728000001</v>
      </c>
      <c r="AF22" s="24">
        <f t="shared" si="11"/>
        <v>5321089171.2110472</v>
      </c>
      <c r="AG22" s="24"/>
      <c r="AH22" s="26">
        <f t="shared" si="12"/>
        <v>-1.0187816098562969E-2</v>
      </c>
      <c r="AI22" s="27">
        <f t="shared" si="4"/>
        <v>2033</v>
      </c>
      <c r="AJ22" s="28">
        <f>SUM(AB86:AB89)/AVERAGE(AF86:AF89)</f>
        <v>-3.5802118764733451E-2</v>
      </c>
      <c r="AK22" s="24">
        <v>12443635</v>
      </c>
      <c r="AL22" s="28">
        <f>AK22/AVERAGE(AF86:AF89)</f>
        <v>2.0827057948919593E-3</v>
      </c>
      <c r="AM22" s="28">
        <f>(AF89-AF85)/AF85</f>
        <v>4.6011129686398429E-3</v>
      </c>
      <c r="AN22" s="28"/>
      <c r="AO22" s="24">
        <f t="shared" si="5"/>
        <v>605863723.76957583</v>
      </c>
      <c r="AP22" s="24">
        <f t="shared" si="8"/>
        <v>280464348.56790054</v>
      </c>
      <c r="AQ22" s="29">
        <f>AO22/AF89</f>
        <v>0.10103933176461724</v>
      </c>
      <c r="AR22" s="29">
        <f>AP22/AF89</f>
        <v>4.6772779506892764E-2</v>
      </c>
      <c r="AT22" s="23">
        <v>11118502</v>
      </c>
      <c r="AV22" s="23">
        <f t="shared" si="13"/>
        <v>-1.3184109981602989E-2</v>
      </c>
      <c r="AW22" s="43">
        <v>6583.2437564605998</v>
      </c>
      <c r="AX22" s="26">
        <f t="shared" si="14"/>
        <v>1.5031102469176869E-2</v>
      </c>
      <c r="BB22" s="26">
        <f t="shared" si="6"/>
        <v>1.4978704128580414E-2</v>
      </c>
      <c r="BC22" s="23">
        <f t="shared" si="7"/>
        <v>2033</v>
      </c>
      <c r="BD22" s="26">
        <f>SUM(T86:T89)/AVERAGE(AF86:AF89)</f>
        <v>5.3329592662763416E-2</v>
      </c>
      <c r="BE22" s="26">
        <f>SUM(P86:P89)/AVERAGE(AF86:AF89)</f>
        <v>1.2516433226910862E-2</v>
      </c>
      <c r="BF22" s="26">
        <f>SUM(D86:D89)/AVERAGE(AF86:AF89)</f>
        <v>7.6615278200586015E-2</v>
      </c>
      <c r="BG22" s="26">
        <f>(SUM(H86:H89)+SUM(J86:J89))/AVERAGE(AF86:AF89)</f>
        <v>1.4575371214426473E-2</v>
      </c>
      <c r="BH22" s="28">
        <f t="shared" si="2"/>
        <v>-5.0377489979159924E-2</v>
      </c>
    </row>
    <row r="23" spans="1:60" s="31" customFormat="1">
      <c r="A23" s="31">
        <f t="shared" si="15"/>
        <v>2017</v>
      </c>
      <c r="B23" s="31">
        <f t="shared" si="16"/>
        <v>2</v>
      </c>
      <c r="C23" s="32"/>
      <c r="D23" s="44">
        <v>109518708.35612699</v>
      </c>
      <c r="E23" s="32"/>
      <c r="F23" s="33">
        <v>20007746.7764659</v>
      </c>
      <c r="G23" s="44">
        <v>101425.135145915</v>
      </c>
      <c r="H23" s="44">
        <v>558011.16831997701</v>
      </c>
      <c r="I23" s="44">
        <v>3136.8598498739998</v>
      </c>
      <c r="J23" s="44">
        <v>17258.0773707228</v>
      </c>
      <c r="K23" s="32"/>
      <c r="L23" s="44">
        <v>3730411.4550264599</v>
      </c>
      <c r="M23" s="33"/>
      <c r="N23" s="44">
        <v>825178.86221902398</v>
      </c>
      <c r="O23" s="32"/>
      <c r="P23" s="44">
        <v>23897013.406566001</v>
      </c>
      <c r="Q23" s="33"/>
      <c r="R23" s="44">
        <v>21829419.8961474</v>
      </c>
      <c r="S23" s="33"/>
      <c r="T23" s="33">
        <v>83466678.965852201</v>
      </c>
      <c r="U23" s="32"/>
      <c r="V23" s="32">
        <v>96012.055103505103</v>
      </c>
      <c r="W23" s="33"/>
      <c r="X23" s="44">
        <v>241154.60137642201</v>
      </c>
      <c r="Y23" s="32"/>
      <c r="Z23" s="32">
        <f t="shared" si="9"/>
        <v>-2637905.1424604766</v>
      </c>
      <c r="AA23" s="32"/>
      <c r="AB23" s="32">
        <f t="shared" si="10"/>
        <v>-49949042.796840794</v>
      </c>
      <c r="AC23" s="12"/>
      <c r="AD23" s="32">
        <v>10595155405.883801</v>
      </c>
      <c r="AE23" s="32">
        <v>183.45579240999999</v>
      </c>
      <c r="AF23" s="32">
        <f t="shared" si="11"/>
        <v>5775318002.6090412</v>
      </c>
      <c r="AG23" s="32"/>
      <c r="AH23" s="34">
        <f t="shared" si="12"/>
        <v>-8.6487086553980151E-3</v>
      </c>
      <c r="AI23" s="35">
        <f t="shared" si="4"/>
        <v>2034</v>
      </c>
      <c r="AJ23" s="36">
        <f>SUM(AB90:AB93)/AVERAGE(AF90:AF93)</f>
        <v>-3.5443869036957835E-2</v>
      </c>
      <c r="AK23" s="32">
        <v>11321041</v>
      </c>
      <c r="AL23" s="36">
        <f>AK23/AVERAGE(AF90:AF93)</f>
        <v>1.8908558573545982E-3</v>
      </c>
      <c r="AM23" s="36">
        <f>(AF93-AF89)/AF89</f>
        <v>-5.1438119956651752E-3</v>
      </c>
      <c r="AN23" s="36"/>
      <c r="AO23" s="32">
        <f t="shared" si="5"/>
        <v>602747274.67951155</v>
      </c>
      <c r="AP23" s="32">
        <f t="shared" si="8"/>
        <v>267727366.80524102</v>
      </c>
      <c r="AQ23" s="37">
        <f>AO23/AF93</f>
        <v>0.10103933176461724</v>
      </c>
      <c r="AR23" s="37">
        <f>AP23/AF93</f>
        <v>4.4879496554315376E-2</v>
      </c>
      <c r="AT23" s="31">
        <v>11135499</v>
      </c>
      <c r="AV23" s="31">
        <f t="shared" si="13"/>
        <v>1.5287131305997876E-3</v>
      </c>
      <c r="AW23" s="46">
        <v>6550.8123021846995</v>
      </c>
      <c r="AX23" s="34">
        <f t="shared" si="14"/>
        <v>-4.9263638831651925E-3</v>
      </c>
      <c r="BB23" s="34">
        <f t="shared" si="6"/>
        <v>1.317287262450295E-2</v>
      </c>
      <c r="BC23" s="31">
        <f t="shared" si="7"/>
        <v>2034</v>
      </c>
      <c r="BD23" s="34">
        <f>SUM(T90:T93)/AVERAGE(AF90:AF93)</f>
        <v>5.3409858364999702E-2</v>
      </c>
      <c r="BE23" s="34">
        <f>SUM(P90:P93)/AVERAGE(AF90:AF93)</f>
        <v>1.2404531116010887E-2</v>
      </c>
      <c r="BF23" s="34">
        <f>SUM(D90:D93)/AVERAGE(AF90:AF93)</f>
        <v>7.6449196285946638E-2</v>
      </c>
      <c r="BG23" s="34">
        <f>(SUM(H90:H93)+SUM(J90:J93))/AVERAGE(AF90:AF93)</f>
        <v>1.5682378777479852E-2</v>
      </c>
      <c r="BH23" s="36">
        <f t="shared" si="2"/>
        <v>-5.1126247814437684E-2</v>
      </c>
    </row>
    <row r="24" spans="1:60" s="31" customFormat="1">
      <c r="A24" s="31">
        <f t="shared" si="15"/>
        <v>2017</v>
      </c>
      <c r="B24" s="31">
        <f t="shared" si="16"/>
        <v>3</v>
      </c>
      <c r="C24" s="32"/>
      <c r="D24" s="44">
        <v>104922235.95032001</v>
      </c>
      <c r="E24" s="32"/>
      <c r="F24" s="33">
        <v>19192889.074396499</v>
      </c>
      <c r="G24" s="44">
        <v>122030.702309969</v>
      </c>
      <c r="H24" s="44">
        <v>671376.91923140397</v>
      </c>
      <c r="I24" s="44">
        <v>3774.1454322670002</v>
      </c>
      <c r="J24" s="44">
        <v>20764.234615403799</v>
      </c>
      <c r="K24" s="32"/>
      <c r="L24" s="44">
        <v>3334119.1810467402</v>
      </c>
      <c r="M24" s="33"/>
      <c r="N24" s="44">
        <v>790802.25465333497</v>
      </c>
      <c r="O24" s="32"/>
      <c r="P24" s="44">
        <v>21651520.9609036</v>
      </c>
      <c r="Q24" s="33"/>
      <c r="R24" s="44">
        <v>19580626.611161701</v>
      </c>
      <c r="S24" s="33"/>
      <c r="T24" s="33">
        <v>74868222.933972195</v>
      </c>
      <c r="U24" s="32"/>
      <c r="V24" s="32">
        <v>104520.384366161</v>
      </c>
      <c r="W24" s="33"/>
      <c r="X24" s="44">
        <v>262525.071464821</v>
      </c>
      <c r="Y24" s="32"/>
      <c r="Z24" s="32">
        <f t="shared" si="9"/>
        <v>-3632663.5145687088</v>
      </c>
      <c r="AA24" s="32"/>
      <c r="AB24" s="32">
        <f t="shared" si="10"/>
        <v>-51705533.97725141</v>
      </c>
      <c r="AC24" s="12"/>
      <c r="AD24" s="32">
        <v>10937239663.7218</v>
      </c>
      <c r="AE24" s="32">
        <v>191.50871928999999</v>
      </c>
      <c r="AF24" s="32">
        <f t="shared" si="11"/>
        <v>5711092269.986743</v>
      </c>
      <c r="AG24" s="32"/>
      <c r="AH24" s="34">
        <f t="shared" si="12"/>
        <v>-9.0535280350796075E-3</v>
      </c>
      <c r="AI24" s="35">
        <f t="shared" si="4"/>
        <v>2035</v>
      </c>
      <c r="AJ24" s="36">
        <f>SUM(AB94:AB97)/AVERAGE(AF94:AF97)</f>
        <v>-3.6519760578417743E-2</v>
      </c>
      <c r="AK24" s="32">
        <v>10245549</v>
      </c>
      <c r="AL24" s="36">
        <f>AK24/AVERAGE(AF94:AF97)</f>
        <v>1.7307094216426552E-3</v>
      </c>
      <c r="AM24" s="36">
        <f>(AF97-AF93)/AF93</f>
        <v>-7.8879651774379795E-3</v>
      </c>
      <c r="AN24" s="36"/>
      <c r="AO24" s="32">
        <f t="shared" si="5"/>
        <v>597992825.16604388</v>
      </c>
      <c r="AP24" s="32">
        <f t="shared" si="8"/>
        <v>255407087.53349268</v>
      </c>
      <c r="AQ24" s="37">
        <f>AO24/AF97</f>
        <v>0.10103933176461724</v>
      </c>
      <c r="AR24" s="37">
        <f>AP24/AF97</f>
        <v>4.315463391248154E-2</v>
      </c>
      <c r="AT24" s="31">
        <v>11142497</v>
      </c>
      <c r="AV24" s="31">
        <f t="shared" si="13"/>
        <v>6.2844062937817151E-4</v>
      </c>
      <c r="AW24" s="46">
        <v>6730.5417200480997</v>
      </c>
      <c r="AX24" s="34">
        <f t="shared" si="14"/>
        <v>2.7436203263442656E-2</v>
      </c>
      <c r="BB24" s="34">
        <f t="shared" si="6"/>
        <v>1.5064946681243006E-2</v>
      </c>
      <c r="BC24" s="31">
        <f t="shared" si="7"/>
        <v>2035</v>
      </c>
      <c r="BD24" s="34">
        <f>SUM(T94:T97)/AVERAGE(AF94:AF97)</f>
        <v>5.2958667416161238E-2</v>
      </c>
      <c r="BE24" s="34">
        <f>SUM(P94:P97)/AVERAGE(AF94:AF97)</f>
        <v>1.239975947359268E-2</v>
      </c>
      <c r="BF24" s="34">
        <f>SUM(D94:D97)/AVERAGE(AF94:AF97)</f>
        <v>7.7078668520986299E-2</v>
      </c>
      <c r="BG24" s="34">
        <f>(SUM(H94:H97)+SUM(J94:J97))/AVERAGE(AF94:AF97)</f>
        <v>1.7051409416283372E-2</v>
      </c>
      <c r="BH24" s="36">
        <f t="shared" si="2"/>
        <v>-5.3571169994701115E-2</v>
      </c>
    </row>
    <row r="25" spans="1:60">
      <c r="A25" s="31">
        <f t="shared" si="15"/>
        <v>2017</v>
      </c>
      <c r="B25" s="31">
        <f t="shared" si="16"/>
        <v>4</v>
      </c>
      <c r="C25" s="32"/>
      <c r="D25" s="44">
        <v>114172200.878115</v>
      </c>
      <c r="E25" s="32"/>
      <c r="F25" s="33">
        <v>20921150.855620701</v>
      </c>
      <c r="G25" s="44">
        <v>169001.86399123599</v>
      </c>
      <c r="H25" s="44">
        <v>929798.39206851402</v>
      </c>
      <c r="I25" s="44">
        <v>5226.86177292501</v>
      </c>
      <c r="J25" s="44">
        <v>28756.651301089099</v>
      </c>
      <c r="K25" s="32"/>
      <c r="L25" s="44">
        <v>3810173.3554979502</v>
      </c>
      <c r="M25" s="33"/>
      <c r="N25" s="44">
        <v>862026.55954847101</v>
      </c>
      <c r="O25" s="32"/>
      <c r="P25" s="44">
        <v>24513623.446162902</v>
      </c>
      <c r="Q25" s="33"/>
      <c r="R25" s="44">
        <v>22460538.586851001</v>
      </c>
      <c r="S25" s="33"/>
      <c r="T25" s="33">
        <v>85879815.979886994</v>
      </c>
      <c r="U25" s="32"/>
      <c r="V25" s="32">
        <v>107997.833010581</v>
      </c>
      <c r="W25" s="33"/>
      <c r="X25" s="44">
        <v>271259.41988334002</v>
      </c>
      <c r="Y25" s="32"/>
      <c r="Z25" s="32">
        <f t="shared" si="9"/>
        <v>-3024814.3508055396</v>
      </c>
      <c r="AA25" s="32"/>
      <c r="AB25" s="32">
        <f t="shared" si="10"/>
        <v>-52806008.344390906</v>
      </c>
      <c r="AC25" s="12"/>
      <c r="AD25" s="32">
        <v>11544217084.2855</v>
      </c>
      <c r="AE25" s="32">
        <v>200.87293846</v>
      </c>
      <c r="AF25" s="32">
        <f t="shared" si="11"/>
        <v>5747024548.3486614</v>
      </c>
      <c r="AG25" s="32"/>
      <c r="AH25" s="34">
        <f t="shared" si="12"/>
        <v>-9.1884083494238912E-3</v>
      </c>
      <c r="AI25" s="35">
        <f t="shared" si="4"/>
        <v>2036</v>
      </c>
      <c r="AJ25" s="36">
        <f>SUM(AB98:AB101)/AVERAGE(AF98:AF101)</f>
        <v>-3.6444955600984728E-2</v>
      </c>
      <c r="AK25" s="32">
        <v>9228607</v>
      </c>
      <c r="AL25" s="36">
        <f>AK25/AVERAGE(AF98:AF101)</f>
        <v>1.55710521575672E-3</v>
      </c>
      <c r="AM25" s="36">
        <f>(AF101-AF97)/AF97</f>
        <v>2.8777514576400947E-4</v>
      </c>
      <c r="AN25" s="36"/>
      <c r="AO25" s="32">
        <f t="shared" si="5"/>
        <v>598164912.63847184</v>
      </c>
      <c r="AP25" s="32">
        <f t="shared" si="8"/>
        <v>246250763.18353364</v>
      </c>
      <c r="AQ25" s="37">
        <f>AO25/AF101</f>
        <v>0.10103933176461724</v>
      </c>
      <c r="AR25" s="37">
        <f>AP25/AF101</f>
        <v>4.159557344954002E-2</v>
      </c>
      <c r="AS25" s="31"/>
      <c r="AT25" s="31">
        <v>11181611</v>
      </c>
      <c r="AU25" s="31"/>
      <c r="AV25" s="31">
        <f t="shared" si="13"/>
        <v>3.5103442253563094E-3</v>
      </c>
      <c r="AW25" s="46">
        <v>6722.1339140824002</v>
      </c>
      <c r="AX25" s="34">
        <f t="shared" si="14"/>
        <v>-1.2492019684916826E-3</v>
      </c>
      <c r="AY25" s="31">
        <v>100</v>
      </c>
      <c r="AZ25">
        <v>100</v>
      </c>
      <c r="BB25" s="34">
        <f t="shared" si="6"/>
        <v>1.3106343288332977E-2</v>
      </c>
      <c r="BC25" s="31">
        <f t="shared" si="7"/>
        <v>2036</v>
      </c>
      <c r="BD25" s="34">
        <f>SUM(T98:T101)/AVERAGE(AF98:AF101)</f>
        <v>5.2674032841618777E-2</v>
      </c>
      <c r="BE25" s="34">
        <f>SUM(P98:P101)/AVERAGE(AF98:AF101)</f>
        <v>1.2434835069233079E-2</v>
      </c>
      <c r="BF25" s="34">
        <f>SUM(D98:D101)/AVERAGE(AF98:AF101)</f>
        <v>7.6684153373370437E-2</v>
      </c>
      <c r="BG25" s="34">
        <f>(SUM(H98:H101)+SUM(J98:J101))/AVERAGE(AF98:AF101)</f>
        <v>1.8252783941718895E-2</v>
      </c>
      <c r="BH25" s="36">
        <f t="shared" si="2"/>
        <v>-5.4697739542703627E-2</v>
      </c>
    </row>
    <row r="26" spans="1:60" s="23" customFormat="1">
      <c r="A26" s="23">
        <f t="shared" si="15"/>
        <v>2018</v>
      </c>
      <c r="B26" s="23">
        <f t="shared" si="16"/>
        <v>1</v>
      </c>
      <c r="C26" s="24">
        <f>D26*0.081</f>
        <v>8665935.1477987692</v>
      </c>
      <c r="D26" s="41">
        <v>106986853.67652801</v>
      </c>
      <c r="E26" s="24"/>
      <c r="F26" s="25">
        <v>19627256.4641353</v>
      </c>
      <c r="G26" s="41">
        <v>181129.380965877</v>
      </c>
      <c r="H26" s="41">
        <v>996520.41226699902</v>
      </c>
      <c r="I26" s="41">
        <v>5601.9396175020102</v>
      </c>
      <c r="J26" s="41">
        <v>30820.2189360964</v>
      </c>
      <c r="K26" s="24"/>
      <c r="L26" s="41">
        <v>4075268.3892818098</v>
      </c>
      <c r="M26" s="25"/>
      <c r="N26" s="41">
        <v>810490.34008339804</v>
      </c>
      <c r="O26" s="24"/>
      <c r="P26" s="41">
        <v>25605665.7628223</v>
      </c>
      <c r="Q26" s="25"/>
      <c r="R26" s="41">
        <v>19512183.231719699</v>
      </c>
      <c r="S26" s="25"/>
      <c r="T26" s="25">
        <v>74606523.740571693</v>
      </c>
      <c r="U26" s="24"/>
      <c r="V26" s="24">
        <v>93350.920900574594</v>
      </c>
      <c r="W26" s="25"/>
      <c r="X26" s="41">
        <v>234470.59948494</v>
      </c>
      <c r="Y26" s="24"/>
      <c r="Z26" s="24">
        <f t="shared" si="9"/>
        <v>-4907481.040880233</v>
      </c>
      <c r="AA26" s="24"/>
      <c r="AB26" s="24">
        <f t="shared" si="10"/>
        <v>-57985995.698778614</v>
      </c>
      <c r="AC26" s="12"/>
      <c r="AD26" s="24"/>
      <c r="AE26" s="24"/>
      <c r="AF26" s="24">
        <f>AZ26/100*AF25</f>
        <v>5687221153.9923506</v>
      </c>
      <c r="AG26" s="26">
        <f t="shared" ref="AG26:AG57" si="17">(AF26-AF25)/AF25</f>
        <v>-1.0405975101236453E-2</v>
      </c>
      <c r="AH26" s="26">
        <f t="shared" si="12"/>
        <v>-1.0195839783384061E-2</v>
      </c>
      <c r="AI26" s="27">
        <f t="shared" si="4"/>
        <v>2037</v>
      </c>
      <c r="AJ26" s="28">
        <f>SUM(AB102:AB105)/AVERAGE(AF102:AF105)</f>
        <v>-3.6911812773516677E-2</v>
      </c>
      <c r="AK26" s="24">
        <v>8266671</v>
      </c>
      <c r="AL26" s="28">
        <f>AK26/AVERAGE(AF102:AF105)</f>
        <v>1.4005189481229878E-3</v>
      </c>
      <c r="AM26" s="28">
        <f>(AF105-AF101)/AF101</f>
        <v>-1.1648556878716687E-2</v>
      </c>
      <c r="AN26" s="28"/>
      <c r="AO26" s="24">
        <f t="shared" si="5"/>
        <v>591197154.63075006</v>
      </c>
      <c r="AP26" s="24">
        <f t="shared" si="8"/>
        <v>235159854.64316913</v>
      </c>
      <c r="AQ26" s="29">
        <f>AO26/AF105</f>
        <v>0.10103933176461724</v>
      </c>
      <c r="AR26" s="29">
        <f>AP26/AF105</f>
        <v>4.0190306033950046E-2</v>
      </c>
      <c r="AT26" s="23">
        <v>11195427</v>
      </c>
      <c r="AV26" s="23">
        <f t="shared" si="13"/>
        <v>1.2356001295341073E-3</v>
      </c>
      <c r="AW26" s="43">
        <v>6643.9742604884004</v>
      </c>
      <c r="AX26" s="26">
        <f t="shared" si="14"/>
        <v>-1.162720865025625E-2</v>
      </c>
      <c r="AY26" s="23">
        <f t="shared" ref="AY26:AY57" si="18">AY25*((1+AX26))</f>
        <v>98.837279134974381</v>
      </c>
      <c r="AZ26" s="23">
        <f>AZ25*(1+AV26)*(1+AX26)</f>
        <v>98.959402489876354</v>
      </c>
      <c r="BB26" s="26">
        <f t="shared" si="6"/>
        <v>1.5046051173264158E-2</v>
      </c>
      <c r="BC26" s="23">
        <f t="shared" si="7"/>
        <v>2037</v>
      </c>
      <c r="BD26" s="26">
        <f>SUM(T102:T105)/AVERAGE(AF102:AF105)</f>
        <v>5.2586898887982937E-2</v>
      </c>
      <c r="BE26" s="26">
        <f>SUM(P102:P105)/AVERAGE(AF102:AF105)</f>
        <v>1.2426818500397455E-2</v>
      </c>
      <c r="BF26" s="26">
        <f>SUM(D102:D105)/AVERAGE(AF102:AF105)</f>
        <v>7.7071893161102134E-2</v>
      </c>
      <c r="BG26" s="26">
        <f>(SUM(H102:H105)+SUM(J102:J105))/AVERAGE(AF102:AF105)</f>
        <v>1.9622482033683497E-2</v>
      </c>
      <c r="BH26" s="28">
        <f t="shared" si="2"/>
        <v>-5.6534294807200174E-2</v>
      </c>
    </row>
    <row r="27" spans="1:60" s="31" customFormat="1">
      <c r="A27" s="31">
        <f t="shared" si="15"/>
        <v>2018</v>
      </c>
      <c r="B27" s="31">
        <f t="shared" si="16"/>
        <v>2</v>
      </c>
      <c r="C27" s="32">
        <f>D27*0.081</f>
        <v>8547981.727805119</v>
      </c>
      <c r="D27" s="44">
        <v>105530638.614878</v>
      </c>
      <c r="E27" s="32"/>
      <c r="F27" s="33">
        <v>19393087.423375599</v>
      </c>
      <c r="G27" s="44">
        <v>211644.66520650801</v>
      </c>
      <c r="H27" s="44">
        <v>1164406.5026945199</v>
      </c>
      <c r="I27" s="44">
        <v>6545.71129504699</v>
      </c>
      <c r="J27" s="44">
        <v>36012.572248286102</v>
      </c>
      <c r="K27" s="32"/>
      <c r="L27" s="44">
        <v>3035742.35236284</v>
      </c>
      <c r="M27" s="33"/>
      <c r="N27" s="44">
        <v>800925.43858665205</v>
      </c>
      <c r="O27" s="32"/>
      <c r="P27" s="44">
        <v>20158936.949618001</v>
      </c>
      <c r="Q27" s="33"/>
      <c r="R27" s="44">
        <v>22297388.133120701</v>
      </c>
      <c r="S27" s="33"/>
      <c r="T27" s="33">
        <v>85255996.079521999</v>
      </c>
      <c r="U27" s="32"/>
      <c r="V27" s="32">
        <v>96330.000568898206</v>
      </c>
      <c r="W27" s="33"/>
      <c r="X27" s="44">
        <v>241953.18871926799</v>
      </c>
      <c r="Y27" s="32"/>
      <c r="Z27" s="32">
        <f t="shared" si="9"/>
        <v>-836037.08063549548</v>
      </c>
      <c r="AA27" s="32"/>
      <c r="AB27" s="32">
        <f t="shared" si="10"/>
        <v>-40433579.484973997</v>
      </c>
      <c r="AC27" s="12"/>
      <c r="AD27" s="32"/>
      <c r="AE27" s="32"/>
      <c r="AF27" s="32">
        <f>AZ27/100*AF25</f>
        <v>5699009265.5698023</v>
      </c>
      <c r="AG27" s="34">
        <f t="shared" si="17"/>
        <v>2.0727366244895568E-3</v>
      </c>
      <c r="AH27" s="34">
        <f t="shared" si="12"/>
        <v>-7.0948436124241565E-3</v>
      </c>
      <c r="AI27" s="35">
        <f t="shared" si="4"/>
        <v>2038</v>
      </c>
      <c r="AJ27" s="36">
        <f>SUM(AB106:AB109)/AVERAGE(AF106:AF109)</f>
        <v>-3.8072404531106462E-2</v>
      </c>
      <c r="AK27" s="32">
        <v>7357344</v>
      </c>
      <c r="AL27" s="36">
        <f>AK27/AVERAGE(AF106:AF109)</f>
        <v>1.2585840826097455E-3</v>
      </c>
      <c r="AM27" s="36">
        <f>(AF109-AF105)/AF105</f>
        <v>-1.998660429853855E-3</v>
      </c>
      <c r="AN27" s="36"/>
      <c r="AO27" s="32">
        <f t="shared" si="5"/>
        <v>590015552.27154744</v>
      </c>
      <c r="AP27" s="32">
        <f t="shared" si="8"/>
        <v>227339248.09640723</v>
      </c>
      <c r="AQ27" s="37">
        <f>AO27/AF109</f>
        <v>0.10103933176461725</v>
      </c>
      <c r="AR27" s="37">
        <f>AP27/AF109</f>
        <v>3.8931525826898482E-2</v>
      </c>
      <c r="AT27" s="31">
        <v>11278619</v>
      </c>
      <c r="AV27" s="31">
        <f t="shared" si="13"/>
        <v>7.4308912022739287E-3</v>
      </c>
      <c r="AW27" s="46">
        <v>6608.6374037279002</v>
      </c>
      <c r="AX27" s="34">
        <f t="shared" si="14"/>
        <v>-5.3186323990819682E-3</v>
      </c>
      <c r="AY27" s="31">
        <f t="shared" si="18"/>
        <v>98.311599979930008</v>
      </c>
      <c r="AZ27" s="31">
        <f t="shared" ref="AZ27:AZ90" si="19">AZ26*(1+AV27)*(1+AX27)</f>
        <v>99.164519267754727</v>
      </c>
      <c r="BB27" s="34">
        <f t="shared" si="6"/>
        <v>1.3134537751955416E-2</v>
      </c>
      <c r="BC27" s="31">
        <f t="shared" si="7"/>
        <v>2038</v>
      </c>
      <c r="BD27" s="34">
        <f>SUM(T106:T109)/AVERAGE(AF106:AF109)</f>
        <v>5.2000210333263318E-2</v>
      </c>
      <c r="BE27" s="34">
        <f>SUM(P106:P109)/AVERAGE(AF106:AF109)</f>
        <v>1.2311731759222974E-2</v>
      </c>
      <c r="BF27" s="34">
        <f>SUM(D106:D109)/AVERAGE(AF106:AF109)</f>
        <v>7.7760883105146811E-2</v>
      </c>
      <c r="BG27" s="34">
        <f>(SUM(H106:H109)+SUM(J106:J109))/AVERAGE(AF106:AF109)</f>
        <v>2.1285556092054375E-2</v>
      </c>
      <c r="BH27" s="36">
        <f t="shared" si="2"/>
        <v>-5.9357960623160837E-2</v>
      </c>
    </row>
    <row r="28" spans="1:60" s="31" customFormat="1">
      <c r="A28" s="31">
        <f t="shared" si="15"/>
        <v>2018</v>
      </c>
      <c r="B28" s="31">
        <f t="shared" si="16"/>
        <v>3</v>
      </c>
      <c r="C28" s="32">
        <f>D28*0.081</f>
        <v>8479243.5964405835</v>
      </c>
      <c r="D28" s="44">
        <v>104682019.709143</v>
      </c>
      <c r="E28" s="32"/>
      <c r="F28" s="33">
        <v>19263728.429021802</v>
      </c>
      <c r="G28" s="44">
        <v>236532.20226296899</v>
      </c>
      <c r="H28" s="44">
        <v>1301330.3885685999</v>
      </c>
      <c r="I28" s="44">
        <v>7315.4289359679997</v>
      </c>
      <c r="J28" s="44">
        <v>40247.331605213898</v>
      </c>
      <c r="K28" s="32"/>
      <c r="L28" s="44">
        <v>2894836.52334709</v>
      </c>
      <c r="M28" s="33"/>
      <c r="N28" s="44">
        <v>796240.448494829</v>
      </c>
      <c r="O28" s="32"/>
      <c r="P28" s="44">
        <v>19402000.4998275</v>
      </c>
      <c r="Q28" s="33"/>
      <c r="R28" s="44">
        <v>19822991.9883653</v>
      </c>
      <c r="S28" s="33"/>
      <c r="T28" s="33">
        <v>75794927.959929407</v>
      </c>
      <c r="U28" s="32"/>
      <c r="V28" s="32">
        <v>96581.086778893397</v>
      </c>
      <c r="W28" s="33"/>
      <c r="X28" s="44">
        <v>242583.84488861301</v>
      </c>
      <c r="Y28" s="32"/>
      <c r="Z28" s="32">
        <f t="shared" si="9"/>
        <v>-3035232.3257195279</v>
      </c>
      <c r="AA28" s="32"/>
      <c r="AB28" s="32">
        <f t="shared" si="10"/>
        <v>-48289092.249041095</v>
      </c>
      <c r="AC28" s="12"/>
      <c r="AD28" s="32"/>
      <c r="AE28" s="32"/>
      <c r="AF28" s="32">
        <f>AZ28/100*AF25</f>
        <v>5768825001.4837875</v>
      </c>
      <c r="AG28" s="34">
        <f t="shared" si="17"/>
        <v>1.2250504019316573E-2</v>
      </c>
      <c r="AH28" s="34">
        <f t="shared" si="12"/>
        <v>-8.3706980601111584E-3</v>
      </c>
      <c r="AI28" s="35">
        <f t="shared" si="4"/>
        <v>2039</v>
      </c>
      <c r="AJ28" s="36">
        <f>SUM(AB110:AB113)/AVERAGE(AF110:AF113)</f>
        <v>-3.7880127416482182E-2</v>
      </c>
      <c r="AK28" s="32">
        <v>6531518</v>
      </c>
      <c r="AL28" s="36">
        <f>AK28/AVERAGE(AF110:AF113)</f>
        <v>1.1136295948526906E-3</v>
      </c>
      <c r="AM28" s="36">
        <f>(AF113-AF109)/AF109</f>
        <v>3.3217521573244983E-3</v>
      </c>
      <c r="AN28" s="36"/>
      <c r="AO28" s="32">
        <f t="shared" si="5"/>
        <v>591975437.7051605</v>
      </c>
      <c r="AP28" s="32">
        <f t="shared" si="8"/>
        <v>221552956.64987257</v>
      </c>
      <c r="AQ28" s="37">
        <f>AO28/AF113</f>
        <v>0.10103933176461725</v>
      </c>
      <c r="AR28" s="37">
        <f>AP28/AF113</f>
        <v>3.7815019449384153E-2</v>
      </c>
      <c r="AT28" s="31">
        <v>11305642</v>
      </c>
      <c r="AV28" s="31">
        <f t="shared" si="13"/>
        <v>2.3959493622401819E-3</v>
      </c>
      <c r="AW28" s="46">
        <v>6673.6069185640999</v>
      </c>
      <c r="AX28" s="34">
        <f t="shared" si="14"/>
        <v>9.8310000787077221E-3</v>
      </c>
      <c r="AY28" s="31">
        <f t="shared" si="18"/>
        <v>99.278101327070573</v>
      </c>
      <c r="AZ28" s="31">
        <f t="shared" si="19"/>
        <v>100.37933460961794</v>
      </c>
      <c r="BB28" s="34">
        <f t="shared" si="6"/>
        <v>1.4934054884401761E-2</v>
      </c>
      <c r="BC28" s="31">
        <f t="shared" si="7"/>
        <v>2039</v>
      </c>
      <c r="BD28" s="34">
        <f>SUM(T110:T113)/AVERAGE(AF110:AF113)</f>
        <v>5.1858073676038348E-2</v>
      </c>
      <c r="BE28" s="34">
        <f>SUM(P110:P113)/AVERAGE(AF110:AF113)</f>
        <v>1.2331817645151675E-2</v>
      </c>
      <c r="BF28" s="34">
        <f>SUM(D110:D113)/AVERAGE(AF110:AF113)</f>
        <v>7.7406383447368859E-2</v>
      </c>
      <c r="BG28" s="34">
        <f>(SUM(H110:H113)+SUM(J110:J113))/AVERAGE(AF110:AF113)</f>
        <v>2.2753993548444273E-2</v>
      </c>
      <c r="BH28" s="36">
        <f t="shared" si="2"/>
        <v>-6.0634120964926458E-2</v>
      </c>
    </row>
    <row r="29" spans="1:60" s="31" customFormat="1">
      <c r="A29" s="31">
        <f t="shared" si="15"/>
        <v>2018</v>
      </c>
      <c r="B29" s="31">
        <f t="shared" si="16"/>
        <v>4</v>
      </c>
      <c r="C29" s="32">
        <f>D29*0.081</f>
        <v>8512863.7849503383</v>
      </c>
      <c r="D29" s="44">
        <v>105097083.764819</v>
      </c>
      <c r="E29" s="32"/>
      <c r="F29" s="33">
        <v>19352962.681722</v>
      </c>
      <c r="G29" s="44">
        <v>250323.649637475</v>
      </c>
      <c r="H29" s="44">
        <v>1377206.8628883101</v>
      </c>
      <c r="I29" s="44">
        <v>7741.9685454890096</v>
      </c>
      <c r="J29" s="44">
        <v>42594.026687267702</v>
      </c>
      <c r="K29" s="32"/>
      <c r="L29" s="44">
        <v>2968017.0248672301</v>
      </c>
      <c r="M29" s="33"/>
      <c r="N29" s="44">
        <v>800592.08101240895</v>
      </c>
      <c r="O29" s="32"/>
      <c r="P29" s="44">
        <v>19805675.8682735</v>
      </c>
      <c r="Q29" s="33"/>
      <c r="R29" s="44">
        <v>22609290.296884701</v>
      </c>
      <c r="S29" s="33"/>
      <c r="T29" s="33">
        <v>86448581.035764605</v>
      </c>
      <c r="U29" s="32"/>
      <c r="V29" s="32">
        <v>104480.276591514</v>
      </c>
      <c r="W29" s="33"/>
      <c r="X29" s="44">
        <v>262424.3322983</v>
      </c>
      <c r="Y29" s="32"/>
      <c r="Z29" s="32">
        <f t="shared" si="9"/>
        <v>-407801.21412542462</v>
      </c>
      <c r="AA29" s="32"/>
      <c r="AB29" s="32">
        <f t="shared" si="10"/>
        <v>-38454178.597327888</v>
      </c>
      <c r="AC29" s="12"/>
      <c r="AD29" s="32"/>
      <c r="AE29" s="32"/>
      <c r="AF29" s="32">
        <f>AZ29/100*AF25</f>
        <v>5771432581.4617481</v>
      </c>
      <c r="AG29" s="34">
        <f t="shared" si="17"/>
        <v>4.520123209301541E-4</v>
      </c>
      <c r="AH29" s="34">
        <f t="shared" si="12"/>
        <v>-6.6628480978614298E-3</v>
      </c>
      <c r="AI29" s="35">
        <f t="shared" si="4"/>
        <v>2040</v>
      </c>
      <c r="AJ29" s="36">
        <f>SUM(AB114:AB117)/AVERAGE(AF114:AF117)</f>
        <v>-3.8336848020261174E-2</v>
      </c>
      <c r="AK29" s="32">
        <v>5758260</v>
      </c>
      <c r="AL29" s="36">
        <f>AK29/AVERAGE(AF114:AF117)</f>
        <v>9.9179248258361328E-4</v>
      </c>
      <c r="AM29" s="36">
        <f>(AF117-AF113)/AF113</f>
        <v>-1.3036993154196607E-2</v>
      </c>
      <c r="AN29" s="36"/>
      <c r="AO29" s="32">
        <f t="shared" si="5"/>
        <v>584257857.97634578</v>
      </c>
      <c r="AP29" s="32">
        <f t="shared" si="8"/>
        <v>212940801.05931485</v>
      </c>
      <c r="AQ29" s="37">
        <f>AO29/AF117</f>
        <v>0.10103933176461725</v>
      </c>
      <c r="AR29" s="37">
        <f>AP29/AF117</f>
        <v>3.6825172226141539E-2</v>
      </c>
      <c r="AT29" s="31">
        <v>11294952</v>
      </c>
      <c r="AV29" s="31">
        <f t="shared" si="13"/>
        <v>-9.455455957299904E-4</v>
      </c>
      <c r="AW29" s="46">
        <v>6682.9424979617997</v>
      </c>
      <c r="AX29" s="34">
        <f t="shared" si="14"/>
        <v>1.3988806220712286E-3</v>
      </c>
      <c r="AY29" s="31">
        <f t="shared" si="18"/>
        <v>99.416979539213045</v>
      </c>
      <c r="AZ29" s="31">
        <f t="shared" si="19"/>
        <v>100.42470730562826</v>
      </c>
      <c r="BB29" s="34">
        <f t="shared" si="6"/>
        <v>1.3037210639026053E-2</v>
      </c>
      <c r="BC29" s="31">
        <f t="shared" si="7"/>
        <v>2040</v>
      </c>
      <c r="BD29" s="34">
        <f>SUM(T114:T117)/AVERAGE(AF114:AF117)</f>
        <v>5.1861764315453786E-2</v>
      </c>
      <c r="BE29" s="34">
        <f>SUM(P114:P117)/AVERAGE(AF114:AF117)</f>
        <v>1.2352152611443642E-2</v>
      </c>
      <c r="BF29" s="34">
        <f>SUM(D114:D117)/AVERAGE(AF114:AF117)</f>
        <v>7.7846459724271316E-2</v>
      </c>
      <c r="BG29" s="34">
        <f>(SUM(H114:H117)+SUM(J114:J117))/AVERAGE(AF114:AF117)</f>
        <v>2.4572686454495351E-2</v>
      </c>
      <c r="BH29" s="36">
        <f t="shared" si="2"/>
        <v>-6.2909534474756529E-2</v>
      </c>
    </row>
    <row r="30" spans="1:60" s="23" customFormat="1">
      <c r="A30" s="23">
        <f t="shared" si="15"/>
        <v>2019</v>
      </c>
      <c r="B30" s="23">
        <f t="shared" si="16"/>
        <v>1</v>
      </c>
      <c r="C30" s="24"/>
      <c r="D30" s="41">
        <v>105829981.57135101</v>
      </c>
      <c r="E30" s="24"/>
      <c r="F30" s="25">
        <v>19516520.638617199</v>
      </c>
      <c r="G30" s="41">
        <v>280668.754719252</v>
      </c>
      <c r="H30" s="41">
        <v>1544156.6777947799</v>
      </c>
      <c r="I30" s="41">
        <v>8680.4769500790298</v>
      </c>
      <c r="J30" s="41">
        <v>47757.423024575801</v>
      </c>
      <c r="K30" s="24"/>
      <c r="L30" s="41">
        <v>3398872.3486918202</v>
      </c>
      <c r="M30" s="25"/>
      <c r="N30" s="41">
        <v>807627.29231682001</v>
      </c>
      <c r="O30" s="24"/>
      <c r="P30" s="41">
        <v>22080091.848673299</v>
      </c>
      <c r="Q30" s="25"/>
      <c r="R30" s="41">
        <v>20067460.088331301</v>
      </c>
      <c r="S30" s="25"/>
      <c r="T30" s="25">
        <v>76729672.928615302</v>
      </c>
      <c r="U30" s="24"/>
      <c r="V30" s="24">
        <v>103011.88665313101</v>
      </c>
      <c r="W30" s="25"/>
      <c r="X30" s="41">
        <v>258736.16012164799</v>
      </c>
      <c r="Y30" s="24"/>
      <c r="Z30" s="24">
        <f t="shared" si="9"/>
        <v>-3552548.304641407</v>
      </c>
      <c r="AA30" s="24"/>
      <c r="AB30" s="24">
        <f t="shared" si="10"/>
        <v>-51180400.491409004</v>
      </c>
      <c r="AC30" s="12"/>
      <c r="AD30" s="24"/>
      <c r="AE30" s="24"/>
      <c r="AF30" s="24">
        <f>AZ30/100*AF25</f>
        <v>5824824631.3328743</v>
      </c>
      <c r="AG30" s="26">
        <f t="shared" si="17"/>
        <v>9.251091322217856E-3</v>
      </c>
      <c r="AH30" s="26">
        <f t="shared" si="12"/>
        <v>-8.7865993795074263E-3</v>
      </c>
      <c r="AK30" s="24"/>
      <c r="AP30" s="39">
        <f>(AP29-AP6)/AP6</f>
        <v>-0.63328779374182187</v>
      </c>
      <c r="AT30" s="23">
        <v>11392881</v>
      </c>
      <c r="AV30" s="23">
        <f t="shared" si="13"/>
        <v>8.6701563671983724E-3</v>
      </c>
      <c r="AW30" s="43">
        <v>6686.7914815715003</v>
      </c>
      <c r="AX30" s="26">
        <f t="shared" si="14"/>
        <v>5.7594145256740386E-4</v>
      </c>
      <c r="AY30" s="23">
        <f t="shared" si="18"/>
        <v>99.474237898818728</v>
      </c>
      <c r="AZ30" s="23">
        <f t="shared" si="19"/>
        <v>101.35374544391964</v>
      </c>
      <c r="BB30" s="26">
        <f t="shared" si="6"/>
        <v>1.4931060437204744E-2</v>
      </c>
    </row>
    <row r="31" spans="1:60" s="31" customFormat="1">
      <c r="A31" s="31">
        <f t="shared" si="15"/>
        <v>2019</v>
      </c>
      <c r="B31" s="31">
        <f t="shared" si="16"/>
        <v>2</v>
      </c>
      <c r="C31" s="32"/>
      <c r="D31" s="44">
        <v>106821089.91005</v>
      </c>
      <c r="E31" s="32"/>
      <c r="F31" s="33">
        <v>19717837.609694101</v>
      </c>
      <c r="G31" s="44">
        <v>301840.05326514499</v>
      </c>
      <c r="H31" s="44">
        <v>1660634.9158513399</v>
      </c>
      <c r="I31" s="44">
        <v>9335.2593793339893</v>
      </c>
      <c r="J31" s="44">
        <v>51359.842758286803</v>
      </c>
      <c r="K31" s="32"/>
      <c r="L31" s="44">
        <v>2849386.1646899101</v>
      </c>
      <c r="M31" s="33"/>
      <c r="N31" s="44">
        <v>815940.07585646596</v>
      </c>
      <c r="O31" s="32"/>
      <c r="P31" s="44">
        <v>19274539.9101074</v>
      </c>
      <c r="Q31" s="33"/>
      <c r="R31" s="44">
        <v>22962738.590470899</v>
      </c>
      <c r="S31" s="33"/>
      <c r="T31" s="33">
        <v>87800021.220255598</v>
      </c>
      <c r="U31" s="32"/>
      <c r="V31" s="32">
        <v>102738.85611964201</v>
      </c>
      <c r="W31" s="33"/>
      <c r="X31" s="44">
        <v>258050.38613841101</v>
      </c>
      <c r="Y31" s="32"/>
      <c r="Z31" s="32">
        <f t="shared" si="9"/>
        <v>-317686.40364993736</v>
      </c>
      <c r="AA31" s="32"/>
      <c r="AB31" s="32">
        <f t="shared" si="10"/>
        <v>-38295608.59990181</v>
      </c>
      <c r="AC31" s="12"/>
      <c r="AD31" s="32"/>
      <c r="AE31" s="32"/>
      <c r="AF31" s="32">
        <f>AZ31/100*AF25</f>
        <v>5828100362.9155388</v>
      </c>
      <c r="AG31" s="34">
        <f t="shared" si="17"/>
        <v>5.6237428420483028E-4</v>
      </c>
      <c r="AH31" s="34">
        <f t="shared" si="12"/>
        <v>-6.5708560620504185E-3</v>
      </c>
      <c r="AT31" s="31">
        <v>11385995</v>
      </c>
      <c r="AV31" s="31">
        <f t="shared" si="13"/>
        <v>-6.0441252743708991E-4</v>
      </c>
      <c r="AW31" s="46">
        <v>6694.5982601992</v>
      </c>
      <c r="AX31" s="34">
        <f t="shared" si="14"/>
        <v>1.1674924587098084E-3</v>
      </c>
      <c r="AY31" s="31">
        <f t="shared" si="18"/>
        <v>99.590373321401501</v>
      </c>
      <c r="AZ31" s="31">
        <f t="shared" si="19"/>
        <v>101.41074418396515</v>
      </c>
      <c r="BB31" s="34">
        <f t="shared" si="6"/>
        <v>1.3125016551904858E-2</v>
      </c>
    </row>
    <row r="32" spans="1:60" s="31" customFormat="1">
      <c r="A32" s="31">
        <f t="shared" si="15"/>
        <v>2019</v>
      </c>
      <c r="B32" s="31">
        <f t="shared" si="16"/>
        <v>3</v>
      </c>
      <c r="C32" s="32">
        <f>SUM(C26:C29)</f>
        <v>34206024.256994814</v>
      </c>
      <c r="D32" s="44">
        <v>107481846.69399901</v>
      </c>
      <c r="E32" s="32"/>
      <c r="F32" s="33">
        <v>19866415.846826699</v>
      </c>
      <c r="G32" s="44">
        <v>330317.92338828999</v>
      </c>
      <c r="H32" s="44">
        <v>1817311.7549388099</v>
      </c>
      <c r="I32" s="44">
        <v>10216.018249123001</v>
      </c>
      <c r="J32" s="44">
        <v>56205.518193987198</v>
      </c>
      <c r="K32" s="32"/>
      <c r="L32" s="44">
        <v>2802214.86293252</v>
      </c>
      <c r="M32" s="33"/>
      <c r="N32" s="44">
        <v>822338.48922568199</v>
      </c>
      <c r="O32" s="32"/>
      <c r="P32" s="44">
        <v>19064969.983565699</v>
      </c>
      <c r="Q32" s="33"/>
      <c r="R32" s="44">
        <v>19895432.3957991</v>
      </c>
      <c r="S32" s="33"/>
      <c r="T32" s="33">
        <v>76071910.136285901</v>
      </c>
      <c r="U32" s="32"/>
      <c r="V32" s="32">
        <v>106214.048967678</v>
      </c>
      <c r="W32" s="33"/>
      <c r="X32" s="44">
        <v>266779.06864677701</v>
      </c>
      <c r="Y32" s="32"/>
      <c r="Z32" s="32">
        <f t="shared" si="9"/>
        <v>-3489322.754218122</v>
      </c>
      <c r="AA32" s="32"/>
      <c r="AB32" s="32">
        <f t="shared" si="10"/>
        <v>-50474906.541278809</v>
      </c>
      <c r="AC32" s="12"/>
      <c r="AD32" s="32"/>
      <c r="AE32" s="32"/>
      <c r="AF32" s="32">
        <f>AZ32/100*AF25</f>
        <v>5804205525.7322388</v>
      </c>
      <c r="AG32" s="34">
        <f t="shared" si="17"/>
        <v>-4.0999357758737184E-3</v>
      </c>
      <c r="AH32" s="34">
        <f t="shared" si="12"/>
        <v>-8.696264513292036E-3</v>
      </c>
      <c r="AT32" s="31">
        <v>11369519</v>
      </c>
      <c r="AV32" s="31">
        <f t="shared" si="13"/>
        <v>-1.4470408602849378E-3</v>
      </c>
      <c r="AW32" s="46">
        <v>6676.8124577299004</v>
      </c>
      <c r="AX32" s="34">
        <f t="shared" si="14"/>
        <v>-2.6567393259487948E-3</v>
      </c>
      <c r="AY32" s="31">
        <f t="shared" si="18"/>
        <v>99.32578766011261</v>
      </c>
      <c r="AZ32" s="31">
        <f>AZ31*(1+AV32)*(1+AX32)</f>
        <v>100.99496664582732</v>
      </c>
      <c r="BB32" s="34">
        <f t="shared" si="6"/>
        <v>1.5027679661750592E-2</v>
      </c>
    </row>
    <row r="33" spans="1:54" s="31" customFormat="1">
      <c r="A33" s="31">
        <f t="shared" si="15"/>
        <v>2019</v>
      </c>
      <c r="B33" s="31">
        <f t="shared" si="16"/>
        <v>4</v>
      </c>
      <c r="C33" s="32"/>
      <c r="D33" s="44">
        <v>107629687.374438</v>
      </c>
      <c r="E33" s="32"/>
      <c r="F33" s="33">
        <v>19929272.505537901</v>
      </c>
      <c r="G33" s="44">
        <v>366302.78840625897</v>
      </c>
      <c r="H33" s="44">
        <v>2015289.8650160099</v>
      </c>
      <c r="I33" s="44">
        <v>11328.952218750001</v>
      </c>
      <c r="J33" s="44">
        <v>62328.5525262671</v>
      </c>
      <c r="K33" s="32"/>
      <c r="L33" s="44">
        <v>2846356.4681544099</v>
      </c>
      <c r="M33" s="33"/>
      <c r="N33" s="44">
        <v>824702.83502064995</v>
      </c>
      <c r="O33" s="32"/>
      <c r="P33" s="44">
        <v>19307028.915871602</v>
      </c>
      <c r="Q33" s="33"/>
      <c r="R33" s="44">
        <v>23036353.501198899</v>
      </c>
      <c r="S33" s="33"/>
      <c r="T33" s="33">
        <v>88081494.211753801</v>
      </c>
      <c r="U33" s="32"/>
      <c r="V33" s="32">
        <v>104554.143105118</v>
      </c>
      <c r="W33" s="33"/>
      <c r="X33" s="44">
        <v>262609.86368416599</v>
      </c>
      <c r="Y33" s="32"/>
      <c r="Z33" s="32">
        <f t="shared" si="9"/>
        <v>-459424.16440894082</v>
      </c>
      <c r="AA33" s="32"/>
      <c r="AB33" s="32">
        <f t="shared" si="10"/>
        <v>-38855222.078555807</v>
      </c>
      <c r="AC33" s="12"/>
      <c r="AD33" s="32"/>
      <c r="AE33" s="32"/>
      <c r="AF33" s="32">
        <f>AZ33/100*AF25</f>
        <v>5854126986.3729305</v>
      </c>
      <c r="AG33" s="34">
        <f t="shared" si="17"/>
        <v>8.6009119455489717E-3</v>
      </c>
      <c r="AH33" s="34">
        <f t="shared" si="12"/>
        <v>-6.6372359480759268E-3</v>
      </c>
      <c r="AT33" s="31">
        <v>11454168</v>
      </c>
      <c r="AV33" s="31">
        <f t="shared" si="13"/>
        <v>7.4452577985049326E-3</v>
      </c>
      <c r="AW33" s="46">
        <v>6684.4715200422997</v>
      </c>
      <c r="AX33" s="34">
        <f t="shared" si="14"/>
        <v>1.1471135906374386E-3</v>
      </c>
      <c r="AY33" s="31">
        <f t="shared" si="18"/>
        <v>99.439725621038278</v>
      </c>
      <c r="AZ33" s="31">
        <f t="shared" si="19"/>
        <v>101.86361546089172</v>
      </c>
      <c r="BB33" s="34">
        <f t="shared" si="6"/>
        <v>1.3032597568881773E-2</v>
      </c>
    </row>
    <row r="34" spans="1:54" s="23" customFormat="1">
      <c r="A34" s="23">
        <f t="shared" si="15"/>
        <v>2020</v>
      </c>
      <c r="B34" s="23">
        <f t="shared" si="16"/>
        <v>1</v>
      </c>
      <c r="C34" s="24"/>
      <c r="D34" s="41">
        <v>109678154.413286</v>
      </c>
      <c r="E34" s="24"/>
      <c r="F34" s="25">
        <v>20341609.117399201</v>
      </c>
      <c r="G34" s="41">
        <v>406306.26779171597</v>
      </c>
      <c r="H34" s="41">
        <v>2235377.20566021</v>
      </c>
      <c r="I34" s="41">
        <v>12566.173230672</v>
      </c>
      <c r="J34" s="41">
        <v>69135.377494647997</v>
      </c>
      <c r="K34" s="24"/>
      <c r="L34" s="41">
        <v>3383677.3306434602</v>
      </c>
      <c r="M34" s="25"/>
      <c r="N34" s="41">
        <v>841594.72622602398</v>
      </c>
      <c r="O34" s="24"/>
      <c r="P34" s="41">
        <v>22188123.627141502</v>
      </c>
      <c r="Q34" s="25"/>
      <c r="R34" s="41">
        <v>20052462.009917501</v>
      </c>
      <c r="S34" s="25"/>
      <c r="T34" s="25">
        <v>76672326.475891203</v>
      </c>
      <c r="U34" s="24"/>
      <c r="V34" s="24">
        <v>105511.934630976</v>
      </c>
      <c r="W34" s="25"/>
      <c r="X34" s="41">
        <v>265015.55985816201</v>
      </c>
      <c r="Y34" s="24"/>
      <c r="Z34" s="24">
        <f t="shared" si="9"/>
        <v>-4408907.2297202088</v>
      </c>
      <c r="AA34" s="24"/>
      <c r="AB34" s="24">
        <f t="shared" si="10"/>
        <v>-55193951.564536303</v>
      </c>
      <c r="AC34" s="12"/>
      <c r="AD34" s="24"/>
      <c r="AE34" s="24"/>
      <c r="AF34" s="24">
        <f>AZ34/100*AF25</f>
        <v>5837459065.8492374</v>
      </c>
      <c r="AG34" s="26">
        <f t="shared" si="17"/>
        <v>-2.8472085696965906E-3</v>
      </c>
      <c r="AH34" s="26">
        <f t="shared" si="12"/>
        <v>-9.4551329511561467E-3</v>
      </c>
      <c r="AT34" s="23">
        <v>11443987</v>
      </c>
      <c r="AV34" s="23">
        <f t="shared" si="13"/>
        <v>-8.8884674993417248E-4</v>
      </c>
      <c r="AW34" s="43">
        <v>6671.3692603312002</v>
      </c>
      <c r="AX34" s="26">
        <f t="shared" si="14"/>
        <v>-1.9601040518782351E-3</v>
      </c>
      <c r="AY34" s="23">
        <f t="shared" si="18"/>
        <v>99.244813411930821</v>
      </c>
      <c r="AZ34" s="23">
        <f t="shared" si="19"/>
        <v>101.57358850201122</v>
      </c>
      <c r="BB34" s="26">
        <f t="shared" si="6"/>
        <v>1.4885489508451819E-2</v>
      </c>
    </row>
    <row r="35" spans="1:54" s="31" customFormat="1">
      <c r="A35" s="31">
        <f t="shared" si="15"/>
        <v>2020</v>
      </c>
      <c r="B35" s="31">
        <f t="shared" si="16"/>
        <v>2</v>
      </c>
      <c r="C35" s="32"/>
      <c r="D35" s="44">
        <v>109706094.809646</v>
      </c>
      <c r="E35" s="32"/>
      <c r="F35" s="33">
        <v>20364926.137073401</v>
      </c>
      <c r="G35" s="44">
        <v>424544.789690629</v>
      </c>
      <c r="H35" s="44">
        <v>2335720.1719141002</v>
      </c>
      <c r="I35" s="44">
        <v>13130.251227545001</v>
      </c>
      <c r="J35" s="44">
        <v>72238.768203527594</v>
      </c>
      <c r="K35" s="32"/>
      <c r="L35" s="44">
        <v>2863821.7366275801</v>
      </c>
      <c r="M35" s="33"/>
      <c r="N35" s="44">
        <v>842964.66147295397</v>
      </c>
      <c r="O35" s="32"/>
      <c r="P35" s="44">
        <v>19498127.458035901</v>
      </c>
      <c r="Q35" s="33"/>
      <c r="R35" s="44">
        <v>22674517.649876401</v>
      </c>
      <c r="S35" s="33"/>
      <c r="T35" s="33">
        <v>86697983.473293707</v>
      </c>
      <c r="U35" s="32"/>
      <c r="V35" s="32">
        <v>108767.605591637</v>
      </c>
      <c r="W35" s="33"/>
      <c r="X35" s="44">
        <v>273192.86667535902</v>
      </c>
      <c r="Y35" s="32"/>
      <c r="Z35" s="32">
        <f t="shared" si="9"/>
        <v>-1288427.279705897</v>
      </c>
      <c r="AA35" s="32"/>
      <c r="AB35" s="32">
        <f t="shared" si="10"/>
        <v>-42506238.79438819</v>
      </c>
      <c r="AC35" s="12"/>
      <c r="AD35" s="32"/>
      <c r="AE35" s="32"/>
      <c r="AF35" s="32">
        <f>AZ35/100*AF25</f>
        <v>5805388030.5373421</v>
      </c>
      <c r="AG35" s="34">
        <f t="shared" si="17"/>
        <v>-5.4940060307265993E-3</v>
      </c>
      <c r="AH35" s="34">
        <f t="shared" si="12"/>
        <v>-7.3218600670270518E-3</v>
      </c>
      <c r="AT35" s="31">
        <v>11433928</v>
      </c>
      <c r="AV35" s="31">
        <f t="shared" si="13"/>
        <v>-8.7897688104678897E-4</v>
      </c>
      <c r="AW35" s="46">
        <v>6640.5536104826997</v>
      </c>
      <c r="AX35" s="34">
        <f t="shared" si="14"/>
        <v>-4.6190892223181524E-3</v>
      </c>
      <c r="AY35" s="31">
        <f t="shared" si="18"/>
        <v>98.786392763928802</v>
      </c>
      <c r="AZ35" s="31">
        <f t="shared" si="19"/>
        <v>101.0155425942186</v>
      </c>
      <c r="BB35" s="34">
        <f t="shared" si="6"/>
        <v>1.3035926891964788E-2</v>
      </c>
    </row>
    <row r="36" spans="1:54" s="31" customFormat="1">
      <c r="A36" s="31">
        <f t="shared" si="15"/>
        <v>2020</v>
      </c>
      <c r="B36" s="31">
        <f t="shared" si="16"/>
        <v>3</v>
      </c>
      <c r="C36" s="32"/>
      <c r="D36" s="44">
        <v>109929934.122319</v>
      </c>
      <c r="E36" s="32"/>
      <c r="F36" s="33">
        <v>20413938.028981201</v>
      </c>
      <c r="G36" s="44">
        <v>432871.236883873</v>
      </c>
      <c r="H36" s="44">
        <v>2381529.8276722301</v>
      </c>
      <c r="I36" s="44">
        <v>13387.770212903</v>
      </c>
      <c r="J36" s="44">
        <v>73655.561680582701</v>
      </c>
      <c r="K36" s="32"/>
      <c r="L36" s="44">
        <v>2785687.5545656099</v>
      </c>
      <c r="M36" s="33"/>
      <c r="N36" s="44">
        <v>846698.66484979505</v>
      </c>
      <c r="O36" s="32"/>
      <c r="P36" s="44">
        <v>19113232.2007524</v>
      </c>
      <c r="Q36" s="33"/>
      <c r="R36" s="44">
        <v>19781809.888093699</v>
      </c>
      <c r="S36" s="33"/>
      <c r="T36" s="33">
        <v>75637464.630218297</v>
      </c>
      <c r="U36" s="32"/>
      <c r="V36" s="32">
        <v>107583.308096298</v>
      </c>
      <c r="W36" s="33"/>
      <c r="X36" s="44">
        <v>270218.25280950998</v>
      </c>
      <c r="Y36" s="32"/>
      <c r="Z36" s="32">
        <f t="shared" si="9"/>
        <v>-4156931.0522066113</v>
      </c>
      <c r="AA36" s="32"/>
      <c r="AB36" s="32">
        <f t="shared" si="10"/>
        <v>-53405701.692853101</v>
      </c>
      <c r="AC36" s="12"/>
      <c r="AD36" s="32"/>
      <c r="AE36" s="32"/>
      <c r="AF36" s="32">
        <f>AZ36/100*AF25</f>
        <v>5801660088.5316992</v>
      </c>
      <c r="AG36" s="34">
        <f t="shared" si="17"/>
        <v>-6.4215208114139363E-4</v>
      </c>
      <c r="AH36" s="34">
        <f t="shared" si="12"/>
        <v>-9.2052448571438399E-3</v>
      </c>
      <c r="AT36" s="31">
        <v>11439171</v>
      </c>
      <c r="AV36" s="31">
        <f t="shared" si="13"/>
        <v>4.5854757874983995E-4</v>
      </c>
      <c r="AW36" s="46">
        <v>6633.2477054871997</v>
      </c>
      <c r="AX36" s="34">
        <f t="shared" si="14"/>
        <v>-1.1001951680605321E-3</v>
      </c>
      <c r="AY36" s="31">
        <f t="shared" si="18"/>
        <v>98.677708451939807</v>
      </c>
      <c r="AZ36" s="31">
        <f t="shared" si="19"/>
        <v>100.95067525331412</v>
      </c>
      <c r="BB36" s="34">
        <f t="shared" si="6"/>
        <v>1.4870407047776623E-2</v>
      </c>
    </row>
    <row r="37" spans="1:54" s="31" customFormat="1">
      <c r="A37" s="31">
        <f t="shared" si="15"/>
        <v>2020</v>
      </c>
      <c r="B37" s="31">
        <f t="shared" si="16"/>
        <v>4</v>
      </c>
      <c r="C37" s="32"/>
      <c r="D37" s="44">
        <v>110005472.614814</v>
      </c>
      <c r="E37" s="32"/>
      <c r="F37" s="33">
        <v>20447235.956163701</v>
      </c>
      <c r="G37" s="44">
        <v>452439.14888920198</v>
      </c>
      <c r="H37" s="44">
        <v>2489186.7060581199</v>
      </c>
      <c r="I37" s="44">
        <v>13992.963367708</v>
      </c>
      <c r="J37" s="44">
        <v>76985.155857471706</v>
      </c>
      <c r="K37" s="32"/>
      <c r="L37" s="44">
        <v>2838474.2126393402</v>
      </c>
      <c r="M37" s="33"/>
      <c r="N37" s="44">
        <v>849678.52213438996</v>
      </c>
      <c r="O37" s="32"/>
      <c r="P37" s="44">
        <v>19403536.716014002</v>
      </c>
      <c r="Q37" s="33"/>
      <c r="R37" s="44">
        <v>22964080.090394702</v>
      </c>
      <c r="S37" s="33"/>
      <c r="T37" s="33">
        <v>87805150.561484694</v>
      </c>
      <c r="U37" s="32"/>
      <c r="V37" s="32">
        <v>108529.381225511</v>
      </c>
      <c r="W37" s="33"/>
      <c r="X37" s="44">
        <v>272594.515749641</v>
      </c>
      <c r="Y37" s="32"/>
      <c r="Z37" s="32">
        <f t="shared" si="9"/>
        <v>-1062779.2193172164</v>
      </c>
      <c r="AA37" s="32"/>
      <c r="AB37" s="32">
        <f t="shared" si="10"/>
        <v>-41603858.769343302</v>
      </c>
      <c r="AC37" s="12"/>
      <c r="AD37" s="32"/>
      <c r="AE37" s="32"/>
      <c r="AF37" s="32">
        <f>AZ37/100*AF25</f>
        <v>5880704249.4245481</v>
      </c>
      <c r="AG37" s="34">
        <f t="shared" si="17"/>
        <v>1.362440399586624E-2</v>
      </c>
      <c r="AH37" s="34">
        <f t="shared" si="12"/>
        <v>-7.0746388535717327E-3</v>
      </c>
      <c r="AT37" s="31">
        <v>11569252</v>
      </c>
      <c r="AV37" s="31">
        <f t="shared" si="13"/>
        <v>1.137154082232008E-2</v>
      </c>
      <c r="AW37" s="46">
        <v>6648.0234816224001</v>
      </c>
      <c r="AX37" s="34">
        <f t="shared" si="14"/>
        <v>2.227532694576974E-3</v>
      </c>
      <c r="AY37" s="31">
        <f t="shared" si="18"/>
        <v>98.897516273742426</v>
      </c>
      <c r="AZ37" s="31">
        <f t="shared" si="19"/>
        <v>102.32606803662077</v>
      </c>
      <c r="BB37" s="34">
        <f t="shared" si="6"/>
        <v>1.2963288952059232E-2</v>
      </c>
    </row>
    <row r="38" spans="1:54" s="23" customFormat="1">
      <c r="A38" s="23">
        <f t="shared" si="15"/>
        <v>2021</v>
      </c>
      <c r="B38" s="23">
        <f t="shared" si="16"/>
        <v>1</v>
      </c>
      <c r="C38" s="24"/>
      <c r="D38" s="41">
        <v>109990261.310624</v>
      </c>
      <c r="E38" s="24"/>
      <c r="F38" s="25">
        <v>20478910.951137401</v>
      </c>
      <c r="G38" s="41">
        <v>486878.97845906398</v>
      </c>
      <c r="H38" s="41">
        <v>2678664.4869590001</v>
      </c>
      <c r="I38" s="41">
        <v>15058.112735848001</v>
      </c>
      <c r="J38" s="41">
        <v>82845.293411106599</v>
      </c>
      <c r="K38" s="24"/>
      <c r="L38" s="41">
        <v>3352114.2516817502</v>
      </c>
      <c r="M38" s="25"/>
      <c r="N38" s="41">
        <v>851441.96790275001</v>
      </c>
      <c r="O38" s="24"/>
      <c r="P38" s="41">
        <v>22078519.2786639</v>
      </c>
      <c r="Q38" s="25"/>
      <c r="R38" s="41">
        <v>20224123.372077201</v>
      </c>
      <c r="S38" s="25"/>
      <c r="T38" s="25">
        <v>77328688.572290704</v>
      </c>
      <c r="U38" s="24"/>
      <c r="V38" s="24">
        <v>105502.7937249</v>
      </c>
      <c r="W38" s="25"/>
      <c r="X38" s="41">
        <v>264992.60053749598</v>
      </c>
      <c r="Y38" s="24"/>
      <c r="Z38" s="24">
        <f t="shared" si="9"/>
        <v>-4352841.0049198028</v>
      </c>
      <c r="AA38" s="24"/>
      <c r="AB38" s="24">
        <f t="shared" si="10"/>
        <v>-54740092.016997203</v>
      </c>
      <c r="AC38" s="12"/>
      <c r="AD38" s="24"/>
      <c r="AE38" s="24"/>
      <c r="AF38" s="24">
        <f>AZ38/100*AF25</f>
        <v>5891702175.4969025</v>
      </c>
      <c r="AG38" s="26">
        <f t="shared" si="17"/>
        <v>1.8701715995036667E-3</v>
      </c>
      <c r="AH38" s="26">
        <f t="shared" si="12"/>
        <v>-9.2910487303069517E-3</v>
      </c>
      <c r="AT38" s="23">
        <v>11528865</v>
      </c>
      <c r="AV38" s="23">
        <f t="shared" si="13"/>
        <v>-3.4908912002262547E-3</v>
      </c>
      <c r="AW38" s="43">
        <v>6683.7888058570998</v>
      </c>
      <c r="AX38" s="26">
        <f t="shared" si="14"/>
        <v>5.3798432471798916E-3</v>
      </c>
      <c r="AY38" s="23">
        <f t="shared" si="18"/>
        <v>99.429569408830588</v>
      </c>
      <c r="AZ38" s="23">
        <f t="shared" si="19"/>
        <v>102.51743534295171</v>
      </c>
      <c r="BB38" s="26">
        <f t="shared" si="6"/>
        <v>1.4840939487419531E-2</v>
      </c>
    </row>
    <row r="39" spans="1:54" s="31" customFormat="1">
      <c r="A39" s="31">
        <f t="shared" si="15"/>
        <v>2021</v>
      </c>
      <c r="B39" s="31">
        <f t="shared" si="16"/>
        <v>2</v>
      </c>
      <c r="C39" s="32"/>
      <c r="D39" s="44">
        <v>109993424.70822699</v>
      </c>
      <c r="E39" s="32"/>
      <c r="F39" s="33">
        <v>20508790.869531099</v>
      </c>
      <c r="G39" s="44">
        <v>516183.91189269099</v>
      </c>
      <c r="H39" s="44">
        <v>2839891.5843576002</v>
      </c>
      <c r="I39" s="44">
        <v>15964.450883279</v>
      </c>
      <c r="J39" s="44">
        <v>87831.698485286397</v>
      </c>
      <c r="K39" s="32"/>
      <c r="L39" s="44">
        <v>2781516.0663205199</v>
      </c>
      <c r="M39" s="33"/>
      <c r="N39" s="44">
        <v>853677.18394321995</v>
      </c>
      <c r="O39" s="32"/>
      <c r="P39" s="44">
        <v>19129980.0814742</v>
      </c>
      <c r="Q39" s="33"/>
      <c r="R39" s="44">
        <v>22986661.2750406</v>
      </c>
      <c r="S39" s="33"/>
      <c r="T39" s="33">
        <v>87891491.678127795</v>
      </c>
      <c r="U39" s="32"/>
      <c r="V39" s="32">
        <v>106269.176139424</v>
      </c>
      <c r="W39" s="33"/>
      <c r="X39" s="44">
        <v>266917.53220859898</v>
      </c>
      <c r="Y39" s="32"/>
      <c r="Z39" s="32">
        <f t="shared" si="9"/>
        <v>-1051053.6686148122</v>
      </c>
      <c r="AA39" s="32"/>
      <c r="AB39" s="32">
        <f t="shared" si="10"/>
        <v>-41231913.111573398</v>
      </c>
      <c r="AC39" s="12"/>
      <c r="AD39" s="32"/>
      <c r="AE39" s="32"/>
      <c r="AF39" s="32">
        <f>AZ39/100*AF25</f>
        <v>5848640219.6764164</v>
      </c>
      <c r="AG39" s="34">
        <f t="shared" si="17"/>
        <v>-7.3089159189982733E-3</v>
      </c>
      <c r="AH39" s="34">
        <f t="shared" si="12"/>
        <v>-7.0498289453432318E-3</v>
      </c>
      <c r="AT39" s="31">
        <v>11498028</v>
      </c>
      <c r="AV39" s="31">
        <f t="shared" si="13"/>
        <v>-2.67476460171925E-3</v>
      </c>
      <c r="AW39" s="46">
        <v>6652.7320476405002</v>
      </c>
      <c r="AX39" s="34">
        <f t="shared" si="14"/>
        <v>-4.646579824512713E-3</v>
      </c>
      <c r="AY39" s="31">
        <f t="shared" si="18"/>
        <v>98.967561977655535</v>
      </c>
      <c r="AZ39" s="31">
        <f t="shared" si="19"/>
        <v>101.76814402779874</v>
      </c>
      <c r="BB39" s="34">
        <f t="shared" ref="BB39:BB70" si="20">T46/AF46</f>
        <v>1.2963154567974743E-2</v>
      </c>
    </row>
    <row r="40" spans="1:54" s="31" customFormat="1">
      <c r="A40" s="31">
        <f t="shared" si="15"/>
        <v>2021</v>
      </c>
      <c r="B40" s="31">
        <f t="shared" si="16"/>
        <v>3</v>
      </c>
      <c r="C40" s="32"/>
      <c r="D40" s="44">
        <v>110062309.069869</v>
      </c>
      <c r="E40" s="32"/>
      <c r="F40" s="33">
        <v>20559544.068238899</v>
      </c>
      <c r="G40" s="44">
        <v>554416.56247227197</v>
      </c>
      <c r="H40" s="44">
        <v>3050236.3473908398</v>
      </c>
      <c r="I40" s="44">
        <v>17146.9039939881</v>
      </c>
      <c r="J40" s="44">
        <v>94337.206620336801</v>
      </c>
      <c r="K40" s="32"/>
      <c r="L40" s="44">
        <v>2724660.5739293098</v>
      </c>
      <c r="M40" s="33"/>
      <c r="N40" s="44">
        <v>856462.65885051305</v>
      </c>
      <c r="O40" s="32"/>
      <c r="P40" s="44">
        <v>18850281.5222685</v>
      </c>
      <c r="Q40" s="33"/>
      <c r="R40" s="44">
        <v>20033046.414343499</v>
      </c>
      <c r="S40" s="33"/>
      <c r="T40" s="33">
        <v>76598089.2634314</v>
      </c>
      <c r="U40" s="32"/>
      <c r="V40" s="32">
        <v>104195.07705467301</v>
      </c>
      <c r="W40" s="33"/>
      <c r="X40" s="44">
        <v>261707.993287063</v>
      </c>
      <c r="Y40" s="32"/>
      <c r="Z40" s="32">
        <f t="shared" si="9"/>
        <v>-4003425.8096205518</v>
      </c>
      <c r="AA40" s="32"/>
      <c r="AB40" s="32">
        <f t="shared" si="10"/>
        <v>-52314501.328706101</v>
      </c>
      <c r="AC40" s="12"/>
      <c r="AD40" s="32"/>
      <c r="AE40" s="32"/>
      <c r="AF40" s="32">
        <f>AZ40/100*AF25</f>
        <v>5877423043.1488485</v>
      </c>
      <c r="AG40" s="34">
        <f t="shared" si="17"/>
        <v>4.921284673247448E-3</v>
      </c>
      <c r="AH40" s="34">
        <f t="shared" si="12"/>
        <v>-8.900924936769302E-3</v>
      </c>
      <c r="AT40" s="31">
        <v>11594855</v>
      </c>
      <c r="AV40" s="31">
        <f t="shared" si="13"/>
        <v>8.4211831802810007E-3</v>
      </c>
      <c r="AW40" s="46">
        <v>6629.6426011377998</v>
      </c>
      <c r="AX40" s="34">
        <f t="shared" si="14"/>
        <v>-3.4706713478546698E-3</v>
      </c>
      <c r="AY40" s="31">
        <f t="shared" si="18"/>
        <v>98.62407809593266</v>
      </c>
      <c r="AZ40" s="31">
        <f t="shared" si="19"/>
        <v>102.26897403522759</v>
      </c>
      <c r="BB40" s="34">
        <f t="shared" si="20"/>
        <v>1.4817569749695541E-2</v>
      </c>
    </row>
    <row r="41" spans="1:54" s="31" customFormat="1">
      <c r="A41" s="31">
        <f t="shared" si="15"/>
        <v>2021</v>
      </c>
      <c r="B41" s="31">
        <f t="shared" si="16"/>
        <v>4</v>
      </c>
      <c r="C41" s="32"/>
      <c r="D41" s="44">
        <v>110428418.16619401</v>
      </c>
      <c r="E41" s="32"/>
      <c r="F41" s="33">
        <v>20657093.4563387</v>
      </c>
      <c r="G41" s="44">
        <v>585421.28859921801</v>
      </c>
      <c r="H41" s="44">
        <v>3220815.20266817</v>
      </c>
      <c r="I41" s="44">
        <v>18105.813049459899</v>
      </c>
      <c r="J41" s="44">
        <v>99612.8413196318</v>
      </c>
      <c r="K41" s="32"/>
      <c r="L41" s="44">
        <v>2801324.1105688699</v>
      </c>
      <c r="M41" s="33"/>
      <c r="N41" s="44">
        <v>861896.92246654304</v>
      </c>
      <c r="O41" s="32"/>
      <c r="P41" s="44">
        <v>19277986.693382699</v>
      </c>
      <c r="Q41" s="33"/>
      <c r="R41" s="44">
        <v>22834064.898577601</v>
      </c>
      <c r="S41" s="33"/>
      <c r="T41" s="33">
        <v>87308026.206934094</v>
      </c>
      <c r="U41" s="32"/>
      <c r="V41" s="32">
        <v>106242.85470601601</v>
      </c>
      <c r="W41" s="33"/>
      <c r="X41" s="44">
        <v>266851.420356558</v>
      </c>
      <c r="Y41" s="32"/>
      <c r="Z41" s="32">
        <f t="shared" si="9"/>
        <v>-1380006.7360904962</v>
      </c>
      <c r="AA41" s="32"/>
      <c r="AB41" s="32">
        <f t="shared" si="10"/>
        <v>-42398378.652642608</v>
      </c>
      <c r="AC41" s="12"/>
      <c r="AD41" s="32"/>
      <c r="AE41" s="32"/>
      <c r="AF41" s="32">
        <f>AZ41/100*AF25</f>
        <v>5865311057.2790737</v>
      </c>
      <c r="AG41" s="34">
        <f t="shared" si="17"/>
        <v>-2.0607646890236069E-3</v>
      </c>
      <c r="AH41" s="34">
        <f t="shared" si="12"/>
        <v>-7.2286666876813996E-3</v>
      </c>
      <c r="AT41" s="31">
        <v>11584123</v>
      </c>
      <c r="AV41" s="31">
        <f t="shared" si="13"/>
        <v>-9.2558294174442028E-4</v>
      </c>
      <c r="AW41" s="46">
        <v>6622.1097796148997</v>
      </c>
      <c r="AX41" s="34">
        <f t="shared" si="14"/>
        <v>-1.1362334255555972E-3</v>
      </c>
      <c r="AY41" s="31">
        <f t="shared" si="18"/>
        <v>98.512018121835453</v>
      </c>
      <c r="AZ41" s="31">
        <f t="shared" si="19"/>
        <v>102.05822174475313</v>
      </c>
      <c r="BB41" s="34">
        <f t="shared" si="20"/>
        <v>1.2970448235000608E-2</v>
      </c>
    </row>
    <row r="42" spans="1:54" s="23" customFormat="1">
      <c r="A42" s="23">
        <f t="shared" si="15"/>
        <v>2022</v>
      </c>
      <c r="B42" s="23">
        <f t="shared" si="16"/>
        <v>1</v>
      </c>
      <c r="C42" s="24"/>
      <c r="D42" s="41">
        <v>110330337.849108</v>
      </c>
      <c r="E42" s="24"/>
      <c r="F42" s="25">
        <v>20671752.534184098</v>
      </c>
      <c r="G42" s="41">
        <v>617907.62507377297</v>
      </c>
      <c r="H42" s="41">
        <v>3399545.4409323102</v>
      </c>
      <c r="I42" s="41">
        <v>19110.545105374102</v>
      </c>
      <c r="J42" s="41">
        <v>105140.580647389</v>
      </c>
      <c r="K42" s="24"/>
      <c r="L42" s="41">
        <v>3306041.2537606801</v>
      </c>
      <c r="M42" s="25"/>
      <c r="N42" s="41">
        <v>863712.43051142595</v>
      </c>
      <c r="O42" s="24"/>
      <c r="P42" s="41">
        <v>21906954.738330901</v>
      </c>
      <c r="Q42" s="25"/>
      <c r="R42" s="41">
        <v>20163816.710551199</v>
      </c>
      <c r="S42" s="25"/>
      <c r="T42" s="25">
        <v>77098100.825065404</v>
      </c>
      <c r="U42" s="24"/>
      <c r="V42" s="24">
        <v>110311.651691974</v>
      </c>
      <c r="W42" s="25"/>
      <c r="X42" s="41">
        <v>277071.06531856302</v>
      </c>
      <c r="Y42" s="24"/>
      <c r="Z42" s="24">
        <f t="shared" si="9"/>
        <v>-4567377.8562130332</v>
      </c>
      <c r="AA42" s="24"/>
      <c r="AB42" s="24">
        <f t="shared" si="10"/>
        <v>-55139191.762373492</v>
      </c>
      <c r="AC42" s="12"/>
      <c r="AD42" s="24"/>
      <c r="AE42" s="24"/>
      <c r="AF42" s="24">
        <f>AZ42/100*AF25</f>
        <v>5914278398.7679377</v>
      </c>
      <c r="AG42" s="26">
        <f t="shared" si="17"/>
        <v>8.348635052883276E-3</v>
      </c>
      <c r="AH42" s="26">
        <f t="shared" si="12"/>
        <v>-9.323063279175375E-3</v>
      </c>
      <c r="AT42" s="23">
        <v>11636645</v>
      </c>
      <c r="AV42" s="23">
        <f t="shared" si="13"/>
        <v>4.533964288880565E-3</v>
      </c>
      <c r="AW42" s="43">
        <v>6647.2569318967999</v>
      </c>
      <c r="AX42" s="26">
        <f t="shared" si="14"/>
        <v>3.797453246593952E-3</v>
      </c>
      <c r="AY42" s="23">
        <f t="shared" si="18"/>
        <v>98.886112904880733</v>
      </c>
      <c r="AZ42" s="23">
        <f t="shared" si="19"/>
        <v>102.91026859224631</v>
      </c>
      <c r="BB42" s="26">
        <f t="shared" si="20"/>
        <v>1.4821350647656377E-2</v>
      </c>
    </row>
    <row r="43" spans="1:54" s="31" customFormat="1">
      <c r="A43" s="31">
        <f t="shared" si="15"/>
        <v>2022</v>
      </c>
      <c r="B43" s="31">
        <f t="shared" si="16"/>
        <v>2</v>
      </c>
      <c r="C43" s="32"/>
      <c r="D43" s="44">
        <v>110265305.873412</v>
      </c>
      <c r="E43" s="32"/>
      <c r="F43" s="33">
        <v>20683343.6758986</v>
      </c>
      <c r="G43" s="44">
        <v>641319.09816921898</v>
      </c>
      <c r="H43" s="44">
        <v>3528348.4584021601</v>
      </c>
      <c r="I43" s="44">
        <v>19834.611283583999</v>
      </c>
      <c r="J43" s="44">
        <v>109124.17912584</v>
      </c>
      <c r="K43" s="32"/>
      <c r="L43" s="44">
        <v>2705400.2966336599</v>
      </c>
      <c r="M43" s="33"/>
      <c r="N43" s="44">
        <v>864844.92206821602</v>
      </c>
      <c r="O43" s="32"/>
      <c r="P43" s="44">
        <v>18796456.5908782</v>
      </c>
      <c r="Q43" s="33"/>
      <c r="R43" s="44">
        <v>22886009.056517798</v>
      </c>
      <c r="S43" s="33"/>
      <c r="T43" s="33">
        <v>87506639.196907103</v>
      </c>
      <c r="U43" s="32"/>
      <c r="V43" s="32">
        <v>109748.81091693</v>
      </c>
      <c r="W43" s="33"/>
      <c r="X43" s="44">
        <v>275657.37156315002</v>
      </c>
      <c r="Y43" s="32"/>
      <c r="Z43" s="32">
        <f t="shared" si="9"/>
        <v>-1257831.0271657482</v>
      </c>
      <c r="AA43" s="32"/>
      <c r="AB43" s="32">
        <f t="shared" si="10"/>
        <v>-41555123.267383099</v>
      </c>
      <c r="AC43" s="12"/>
      <c r="AD43" s="32"/>
      <c r="AE43" s="32"/>
      <c r="AF43" s="32">
        <f>AZ43/100*AF25</f>
        <v>5884616266.1021996</v>
      </c>
      <c r="AG43" s="34">
        <f t="shared" si="17"/>
        <v>-5.0153426446609816E-3</v>
      </c>
      <c r="AH43" s="34">
        <f t="shared" si="12"/>
        <v>-7.0616538765250732E-3</v>
      </c>
      <c r="AT43" s="31">
        <v>11641417</v>
      </c>
      <c r="AV43" s="31">
        <f t="shared" si="13"/>
        <v>4.1008383430103781E-4</v>
      </c>
      <c r="AW43" s="46">
        <v>6611.2075114106001</v>
      </c>
      <c r="AX43" s="34">
        <f t="shared" si="14"/>
        <v>-5.423202511282056E-3</v>
      </c>
      <c r="AY43" s="31">
        <f t="shared" si="18"/>
        <v>98.349833489044059</v>
      </c>
      <c r="AZ43" s="31">
        <f t="shared" si="19"/>
        <v>102.3941383336021</v>
      </c>
      <c r="BB43" s="34">
        <f t="shared" si="20"/>
        <v>1.2937388938479075E-2</v>
      </c>
    </row>
    <row r="44" spans="1:54" s="31" customFormat="1">
      <c r="A44" s="31">
        <f t="shared" si="15"/>
        <v>2022</v>
      </c>
      <c r="B44" s="31">
        <f t="shared" si="16"/>
        <v>3</v>
      </c>
      <c r="C44" s="32"/>
      <c r="D44" s="44">
        <v>110363067.76823699</v>
      </c>
      <c r="E44" s="32"/>
      <c r="F44" s="33">
        <v>20733033.642090701</v>
      </c>
      <c r="G44" s="44">
        <v>673239.68274734099</v>
      </c>
      <c r="H44" s="44">
        <v>3703966.0966559299</v>
      </c>
      <c r="I44" s="44">
        <v>20821.845858165099</v>
      </c>
      <c r="J44" s="44">
        <v>114555.65247389401</v>
      </c>
      <c r="K44" s="32"/>
      <c r="L44" s="44">
        <v>2679346.8771798699</v>
      </c>
      <c r="M44" s="33"/>
      <c r="N44" s="44">
        <v>868055.18094023701</v>
      </c>
      <c r="O44" s="32"/>
      <c r="P44" s="44">
        <v>18678927.170614101</v>
      </c>
      <c r="Q44" s="33"/>
      <c r="R44" s="44">
        <v>19850555.053417899</v>
      </c>
      <c r="S44" s="33"/>
      <c r="T44" s="33">
        <v>75900317.728095993</v>
      </c>
      <c r="U44" s="32"/>
      <c r="V44" s="32">
        <v>111924.982646075</v>
      </c>
      <c r="W44" s="33"/>
      <c r="X44" s="44">
        <v>281123.28753904399</v>
      </c>
      <c r="Y44" s="32"/>
      <c r="Z44" s="32">
        <f t="shared" si="9"/>
        <v>-4317955.664146835</v>
      </c>
      <c r="AA44" s="32"/>
      <c r="AB44" s="32">
        <f t="shared" si="10"/>
        <v>-53141677.210755102</v>
      </c>
      <c r="AC44" s="12"/>
      <c r="AD44" s="32"/>
      <c r="AE44" s="32"/>
      <c r="AF44" s="32">
        <f>AZ44/100*AF25</f>
        <v>5855020127.129015</v>
      </c>
      <c r="AG44" s="34">
        <f t="shared" si="17"/>
        <v>-5.029408483892224E-3</v>
      </c>
      <c r="AH44" s="34">
        <f t="shared" si="12"/>
        <v>-9.0762586732238797E-3</v>
      </c>
      <c r="AT44" s="31">
        <v>11639510</v>
      </c>
      <c r="AV44" s="31">
        <f t="shared" si="13"/>
        <v>-1.6381167344147195E-4</v>
      </c>
      <c r="AW44" s="46">
        <v>6579.0347709593998</v>
      </c>
      <c r="AX44" s="34">
        <f t="shared" si="14"/>
        <v>-4.8663939825927139E-3</v>
      </c>
      <c r="AY44" s="31">
        <f t="shared" si="18"/>
        <v>97.871224451163982</v>
      </c>
      <c r="AZ44" s="31">
        <f t="shared" si="19"/>
        <v>101.87915638556623</v>
      </c>
      <c r="BB44" s="34">
        <f t="shared" si="20"/>
        <v>1.4724101752179209E-2</v>
      </c>
    </row>
    <row r="45" spans="1:54" s="31" customFormat="1">
      <c r="A45" s="31">
        <f t="shared" si="15"/>
        <v>2022</v>
      </c>
      <c r="B45" s="31">
        <f t="shared" si="16"/>
        <v>4</v>
      </c>
      <c r="C45" s="32"/>
      <c r="D45" s="44">
        <v>110593475.03121901</v>
      </c>
      <c r="E45" s="32"/>
      <c r="F45" s="33">
        <v>20807084.637496401</v>
      </c>
      <c r="G45" s="44">
        <v>705411.43072343105</v>
      </c>
      <c r="H45" s="44">
        <v>3880965.5618201299</v>
      </c>
      <c r="I45" s="44">
        <v>21816.848372889901</v>
      </c>
      <c r="J45" s="44">
        <v>120029.862736707</v>
      </c>
      <c r="K45" s="32"/>
      <c r="L45" s="44">
        <v>2744418.5943363202</v>
      </c>
      <c r="M45" s="33"/>
      <c r="N45" s="44">
        <v>871395.27741881099</v>
      </c>
      <c r="O45" s="32"/>
      <c r="P45" s="44">
        <v>19034960.845614199</v>
      </c>
      <c r="Q45" s="33"/>
      <c r="R45" s="44">
        <v>22913250.5907907</v>
      </c>
      <c r="S45" s="33"/>
      <c r="T45" s="33">
        <v>87610799.564269394</v>
      </c>
      <c r="U45" s="32"/>
      <c r="V45" s="32">
        <v>108207.167795876</v>
      </c>
      <c r="W45" s="33"/>
      <c r="X45" s="44">
        <v>271785.20851110801</v>
      </c>
      <c r="Y45" s="32"/>
      <c r="Z45" s="32">
        <f t="shared" si="9"/>
        <v>-1401440.7506649569</v>
      </c>
      <c r="AA45" s="32"/>
      <c r="AB45" s="32">
        <f t="shared" si="10"/>
        <v>-42017636.312563807</v>
      </c>
      <c r="AC45" s="12"/>
      <c r="AD45" s="32"/>
      <c r="AE45" s="32"/>
      <c r="AF45" s="32">
        <f>AZ45/100*AF25</f>
        <v>5903318967.0058231</v>
      </c>
      <c r="AG45" s="34">
        <f t="shared" si="17"/>
        <v>8.2491330222790038E-3</v>
      </c>
      <c r="AH45" s="34">
        <f t="shared" si="12"/>
        <v>-7.1176293450183068E-3</v>
      </c>
      <c r="AT45" s="31">
        <v>11670505</v>
      </c>
      <c r="AV45" s="31">
        <f t="shared" si="13"/>
        <v>2.6629127858475142E-3</v>
      </c>
      <c r="AW45" s="46">
        <v>6615.6891008494003</v>
      </c>
      <c r="AX45" s="34">
        <f t="shared" si="14"/>
        <v>5.5713841264066416E-3</v>
      </c>
      <c r="AY45" s="31">
        <f t="shared" si="18"/>
        <v>98.416502637503186</v>
      </c>
      <c r="AZ45" s="31">
        <f t="shared" si="19"/>
        <v>102.71957109878836</v>
      </c>
      <c r="BB45" s="34">
        <f t="shared" si="20"/>
        <v>1.2807298070888404E-2</v>
      </c>
    </row>
    <row r="46" spans="1:54" s="23" customFormat="1">
      <c r="A46" s="23">
        <f t="shared" si="15"/>
        <v>2023</v>
      </c>
      <c r="B46" s="23">
        <f t="shared" si="16"/>
        <v>1</v>
      </c>
      <c r="C46" s="24"/>
      <c r="D46" s="41">
        <v>111200038.54675999</v>
      </c>
      <c r="E46" s="24"/>
      <c r="F46" s="25">
        <v>20930940.6890334</v>
      </c>
      <c r="G46" s="41">
        <v>719017.38328204397</v>
      </c>
      <c r="H46" s="41">
        <v>3955821.4983926099</v>
      </c>
      <c r="I46" s="41">
        <v>22237.651029342102</v>
      </c>
      <c r="J46" s="41">
        <v>122344.994795651</v>
      </c>
      <c r="K46" s="24"/>
      <c r="L46" s="41">
        <v>3239535.7639021398</v>
      </c>
      <c r="M46" s="25"/>
      <c r="N46" s="41">
        <v>878532.33351235499</v>
      </c>
      <c r="O46" s="24"/>
      <c r="P46" s="41">
        <v>21643392.1690339</v>
      </c>
      <c r="Q46" s="25"/>
      <c r="R46" s="41">
        <v>20027340.1865969</v>
      </c>
      <c r="S46" s="25"/>
      <c r="T46" s="25">
        <v>76576271.007073805</v>
      </c>
      <c r="U46" s="24"/>
      <c r="V46" s="24">
        <v>108307.65701053099</v>
      </c>
      <c r="W46" s="25"/>
      <c r="X46" s="41">
        <v>272037.60844647599</v>
      </c>
      <c r="Y46" s="24"/>
      <c r="Z46" s="24">
        <f t="shared" ref="Z46:Z77" si="21">R46+V46-N46-L46-F46</f>
        <v>-4913360.9428404644</v>
      </c>
      <c r="AA46" s="24"/>
      <c r="AB46" s="24">
        <f t="shared" ref="AB46:AB77" si="22">T46-P46-D46</f>
        <v>-56267159.708720088</v>
      </c>
      <c r="AC46" s="12"/>
      <c r="AD46" s="24"/>
      <c r="AE46" s="24"/>
      <c r="AF46" s="24">
        <f>AZ46/100*AF25</f>
        <v>5907225020.3861799</v>
      </c>
      <c r="AG46" s="26">
        <f t="shared" si="17"/>
        <v>6.6167073169992499E-4</v>
      </c>
      <c r="AH46" s="26">
        <f t="shared" ref="AH46:AH77" si="23">AB46/AF46</f>
        <v>-9.5251424339751443E-3</v>
      </c>
      <c r="AT46" s="23">
        <v>11714803</v>
      </c>
      <c r="AV46" s="23">
        <f t="shared" si="13"/>
        <v>3.7957226358242423E-3</v>
      </c>
      <c r="AW46" s="43">
        <v>6595.0335904143003</v>
      </c>
      <c r="AX46" s="26">
        <f t="shared" si="14"/>
        <v>-3.1222008955118586E-3</v>
      </c>
      <c r="AY46" s="23">
        <f t="shared" si="18"/>
        <v>98.109226544835224</v>
      </c>
      <c r="AZ46" s="23">
        <f t="shared" si="19"/>
        <v>102.78753763255719</v>
      </c>
      <c r="BB46" s="26">
        <f t="shared" si="20"/>
        <v>1.4662308877226995E-2</v>
      </c>
    </row>
    <row r="47" spans="1:54" s="31" customFormat="1">
      <c r="A47" s="31">
        <f t="shared" si="15"/>
        <v>2023</v>
      </c>
      <c r="B47" s="31">
        <f t="shared" si="16"/>
        <v>2</v>
      </c>
      <c r="C47" s="32"/>
      <c r="D47" s="44">
        <v>111206638.781564</v>
      </c>
      <c r="E47" s="32"/>
      <c r="F47" s="33">
        <v>20951467.256460901</v>
      </c>
      <c r="G47" s="44">
        <v>738344.27990548499</v>
      </c>
      <c r="H47" s="44">
        <v>4062152.3812583801</v>
      </c>
      <c r="I47" s="44">
        <v>22835.390100168999</v>
      </c>
      <c r="J47" s="44">
        <v>125633.578801802</v>
      </c>
      <c r="K47" s="32"/>
      <c r="L47" s="44">
        <v>2665348.8279934698</v>
      </c>
      <c r="M47" s="33"/>
      <c r="N47" s="44">
        <v>880171.53258463403</v>
      </c>
      <c r="O47" s="32"/>
      <c r="P47" s="44">
        <v>18672951.8186877</v>
      </c>
      <c r="Q47" s="33"/>
      <c r="R47" s="44">
        <v>22938978.278867099</v>
      </c>
      <c r="S47" s="33"/>
      <c r="T47" s="33">
        <v>87709171.6094919</v>
      </c>
      <c r="U47" s="32"/>
      <c r="V47" s="32">
        <v>112939.76094176801</v>
      </c>
      <c r="W47" s="33"/>
      <c r="X47" s="44">
        <v>283672.11804912402</v>
      </c>
      <c r="Y47" s="32"/>
      <c r="Z47" s="32">
        <f t="shared" si="21"/>
        <v>-1445069.5772301406</v>
      </c>
      <c r="AA47" s="32"/>
      <c r="AB47" s="32">
        <f t="shared" si="22"/>
        <v>-42170418.99075979</v>
      </c>
      <c r="AC47" s="12"/>
      <c r="AD47" s="32"/>
      <c r="AE47" s="32"/>
      <c r="AF47" s="32">
        <f>AZ47/100*AF25</f>
        <v>5919268347.7190361</v>
      </c>
      <c r="AG47" s="34">
        <f t="shared" si="17"/>
        <v>2.0387453146433307E-3</v>
      </c>
      <c r="AH47" s="34">
        <f t="shared" si="23"/>
        <v>-7.1242620732019984E-3</v>
      </c>
      <c r="AT47" s="31">
        <v>11749236</v>
      </c>
      <c r="AV47" s="31">
        <f t="shared" ref="AV47:AV78" si="24">(AT47-AT46)/AT46</f>
        <v>2.9392726450457596E-3</v>
      </c>
      <c r="AW47" s="46">
        <v>6589.1119876263001</v>
      </c>
      <c r="AX47" s="34">
        <f t="shared" ref="AX47:AX78" si="25">(AW47-AW46)/AW46</f>
        <v>-8.9788819220073222E-4</v>
      </c>
      <c r="AY47" s="31">
        <f t="shared" si="18"/>
        <v>98.02113542877467</v>
      </c>
      <c r="AZ47" s="31">
        <f t="shared" si="19"/>
        <v>102.99709524330929</v>
      </c>
      <c r="BB47" s="34">
        <f t="shared" si="20"/>
        <v>1.2838805949573541E-2</v>
      </c>
    </row>
    <row r="48" spans="1:54" s="31" customFormat="1">
      <c r="A48" s="31">
        <f t="shared" si="15"/>
        <v>2023</v>
      </c>
      <c r="B48" s="31">
        <f t="shared" si="16"/>
        <v>3</v>
      </c>
      <c r="C48" s="32"/>
      <c r="D48" s="44">
        <v>111480965.625789</v>
      </c>
      <c r="E48" s="32"/>
      <c r="F48" s="33">
        <v>21018091.393226799</v>
      </c>
      <c r="G48" s="44">
        <v>755106.265464828</v>
      </c>
      <c r="H48" s="44">
        <v>4154371.8802205999</v>
      </c>
      <c r="I48" s="44">
        <v>23353.802024684999</v>
      </c>
      <c r="J48" s="44">
        <v>128485.728254243</v>
      </c>
      <c r="K48" s="32"/>
      <c r="L48" s="44">
        <v>2663831.15991956</v>
      </c>
      <c r="M48" s="33"/>
      <c r="N48" s="44">
        <v>884700.51218221697</v>
      </c>
      <c r="O48" s="32"/>
      <c r="P48" s="44">
        <v>18689993.741318401</v>
      </c>
      <c r="Q48" s="33"/>
      <c r="R48" s="44">
        <v>20048181.418263201</v>
      </c>
      <c r="S48" s="33"/>
      <c r="T48" s="33">
        <v>76655959.262694806</v>
      </c>
      <c r="U48" s="32"/>
      <c r="V48" s="32">
        <v>108051.033442549</v>
      </c>
      <c r="W48" s="33"/>
      <c r="X48" s="44">
        <v>271393.044030333</v>
      </c>
      <c r="Y48" s="32"/>
      <c r="Z48" s="32">
        <f t="shared" si="21"/>
        <v>-4410390.6136228256</v>
      </c>
      <c r="AA48" s="32"/>
      <c r="AB48" s="32">
        <f t="shared" si="22"/>
        <v>-53515000.1044126</v>
      </c>
      <c r="AC48" s="12"/>
      <c r="AD48" s="32"/>
      <c r="AE48" s="32"/>
      <c r="AF48" s="32">
        <f>AZ48/100*AF25</f>
        <v>5910047044.9309196</v>
      </c>
      <c r="AG48" s="34">
        <f t="shared" si="17"/>
        <v>-1.5578450319235558E-3</v>
      </c>
      <c r="AH48" s="34">
        <f t="shared" si="23"/>
        <v>-9.054919478232025E-3</v>
      </c>
      <c r="AT48" s="31">
        <v>11713332</v>
      </c>
      <c r="AV48" s="31">
        <f t="shared" si="24"/>
        <v>-3.0558582702739138E-3</v>
      </c>
      <c r="AW48" s="46">
        <v>6599.0128201537</v>
      </c>
      <c r="AX48" s="34">
        <f t="shared" si="25"/>
        <v>1.5026049862246467E-3</v>
      </c>
      <c r="AY48" s="31">
        <f t="shared" si="18"/>
        <v>98.168422475625334</v>
      </c>
      <c r="AZ48" s="31">
        <f t="shared" si="19"/>
        <v>102.83664173018195</v>
      </c>
      <c r="BB48" s="34">
        <f t="shared" si="20"/>
        <v>1.4635665416927093E-2</v>
      </c>
    </row>
    <row r="49" spans="1:54" s="31" customFormat="1">
      <c r="A49" s="31">
        <f t="shared" si="15"/>
        <v>2023</v>
      </c>
      <c r="B49" s="31">
        <f t="shared" si="16"/>
        <v>4</v>
      </c>
      <c r="C49" s="32"/>
      <c r="D49" s="44">
        <v>111840757.111421</v>
      </c>
      <c r="E49" s="32"/>
      <c r="F49" s="33">
        <v>21121659.517156199</v>
      </c>
      <c r="G49" s="44">
        <v>793278.02794793202</v>
      </c>
      <c r="H49" s="44">
        <v>4364381.6549119204</v>
      </c>
      <c r="I49" s="44">
        <v>24534.371998390001</v>
      </c>
      <c r="J49" s="44">
        <v>134980.87592511199</v>
      </c>
      <c r="K49" s="32"/>
      <c r="L49" s="44">
        <v>2668117.41247808</v>
      </c>
      <c r="M49" s="33"/>
      <c r="N49" s="44">
        <v>889821.80974091205</v>
      </c>
      <c r="O49" s="32"/>
      <c r="P49" s="44">
        <v>18740410.994361401</v>
      </c>
      <c r="Q49" s="33"/>
      <c r="R49" s="44">
        <v>22911018.912701499</v>
      </c>
      <c r="S49" s="33"/>
      <c r="T49" s="33">
        <v>87602266.549671903</v>
      </c>
      <c r="U49" s="32"/>
      <c r="V49" s="32">
        <v>111489.736246624</v>
      </c>
      <c r="W49" s="33"/>
      <c r="X49" s="44">
        <v>280030.07406864199</v>
      </c>
      <c r="Y49" s="32"/>
      <c r="Z49" s="32">
        <f t="shared" si="21"/>
        <v>-1657090.0904270709</v>
      </c>
      <c r="AA49" s="32"/>
      <c r="AB49" s="32">
        <f t="shared" si="22"/>
        <v>-42978901.556110501</v>
      </c>
      <c r="AC49" s="12"/>
      <c r="AD49" s="32"/>
      <c r="AE49" s="32"/>
      <c r="AF49" s="32">
        <f>AZ49/100*AF25</f>
        <v>5910545444.353548</v>
      </c>
      <c r="AG49" s="34">
        <f t="shared" si="17"/>
        <v>8.4330872299211677E-5</v>
      </c>
      <c r="AH49" s="34">
        <f t="shared" si="23"/>
        <v>-7.27156266045954E-3</v>
      </c>
      <c r="AT49" s="31">
        <v>11722978</v>
      </c>
      <c r="AV49" s="31">
        <f t="shared" si="24"/>
        <v>8.2350606983563684E-4</v>
      </c>
      <c r="AW49" s="46">
        <v>6594.1390071633996</v>
      </c>
      <c r="AX49" s="34">
        <f t="shared" si="25"/>
        <v>-7.3856698314262044E-4</v>
      </c>
      <c r="AY49" s="31">
        <f t="shared" si="18"/>
        <v>98.095918519997639</v>
      </c>
      <c r="AZ49" s="31">
        <f t="shared" si="19"/>
        <v>102.84531403388338</v>
      </c>
      <c r="BB49" s="34">
        <f t="shared" si="20"/>
        <v>1.2872358561307008E-2</v>
      </c>
    </row>
    <row r="50" spans="1:54" s="23" customFormat="1">
      <c r="A50" s="23">
        <f t="shared" ref="A50:A81" si="26">A46+1</f>
        <v>2024</v>
      </c>
      <c r="B50" s="23">
        <f t="shared" ref="B50:B81" si="27">B46</f>
        <v>1</v>
      </c>
      <c r="C50" s="24"/>
      <c r="D50" s="41">
        <v>112470513.24119499</v>
      </c>
      <c r="E50" s="24"/>
      <c r="F50" s="25">
        <v>21256870.2301783</v>
      </c>
      <c r="G50" s="41">
        <v>814023.10981848603</v>
      </c>
      <c r="H50" s="41">
        <v>4478514.9745750101</v>
      </c>
      <c r="I50" s="41">
        <v>25175.972468612901</v>
      </c>
      <c r="J50" s="41">
        <v>138510.772409536</v>
      </c>
      <c r="K50" s="24"/>
      <c r="L50" s="41">
        <v>3217202.6509748199</v>
      </c>
      <c r="M50" s="25"/>
      <c r="N50" s="41">
        <v>897253.41552178597</v>
      </c>
      <c r="O50" s="24"/>
      <c r="P50" s="41">
        <v>21630503.4094906</v>
      </c>
      <c r="Q50" s="25"/>
      <c r="R50" s="41">
        <v>19945219.8741588</v>
      </c>
      <c r="S50" s="25"/>
      <c r="T50" s="25">
        <v>76262276.874959603</v>
      </c>
      <c r="U50" s="24"/>
      <c r="V50" s="24">
        <v>113854.541365265</v>
      </c>
      <c r="W50" s="25"/>
      <c r="X50" s="41">
        <v>285969.782734434</v>
      </c>
      <c r="Y50" s="24"/>
      <c r="Z50" s="24">
        <f t="shared" si="21"/>
        <v>-5312251.8811508399</v>
      </c>
      <c r="AA50" s="24"/>
      <c r="AB50" s="24">
        <f t="shared" si="22"/>
        <v>-57838739.775725991</v>
      </c>
      <c r="AC50" s="12"/>
      <c r="AD50" s="24"/>
      <c r="AE50" s="24"/>
      <c r="AF50" s="24">
        <f>AZ50/100*AF25</f>
        <v>5894719346.9724216</v>
      </c>
      <c r="AG50" s="26">
        <f t="shared" si="17"/>
        <v>-2.6776035359385255E-3</v>
      </c>
      <c r="AH50" s="26">
        <f t="shared" si="23"/>
        <v>-9.8119581902457263E-3</v>
      </c>
      <c r="AT50" s="23">
        <v>11759899</v>
      </c>
      <c r="AV50" s="23">
        <f t="shared" si="24"/>
        <v>3.1494557099740355E-3</v>
      </c>
      <c r="AW50" s="43">
        <v>6555.8352046225</v>
      </c>
      <c r="AX50" s="26">
        <f t="shared" si="25"/>
        <v>-5.8087647984504257E-3</v>
      </c>
      <c r="AY50" s="23">
        <f t="shared" si="18"/>
        <v>97.526102401627014</v>
      </c>
      <c r="AZ50" s="23">
        <f t="shared" si="19"/>
        <v>102.56993505737154</v>
      </c>
      <c r="BB50" s="26">
        <f t="shared" si="20"/>
        <v>1.465501969507451E-2</v>
      </c>
    </row>
    <row r="51" spans="1:54" s="31" customFormat="1">
      <c r="A51" s="31">
        <f t="shared" si="26"/>
        <v>2024</v>
      </c>
      <c r="B51" s="31">
        <f t="shared" si="27"/>
        <v>2</v>
      </c>
      <c r="C51" s="32"/>
      <c r="D51" s="44">
        <v>112764507.940493</v>
      </c>
      <c r="E51" s="32"/>
      <c r="F51" s="33">
        <v>21350237.153126001</v>
      </c>
      <c r="G51" s="44">
        <v>853953.01608736697</v>
      </c>
      <c r="H51" s="44">
        <v>4698197.5376393897</v>
      </c>
      <c r="I51" s="44">
        <v>26410.918023319999</v>
      </c>
      <c r="J51" s="44">
        <v>145305.07848368899</v>
      </c>
      <c r="K51" s="32"/>
      <c r="L51" s="44">
        <v>2659059.38389942</v>
      </c>
      <c r="M51" s="33"/>
      <c r="N51" s="44">
        <v>901711.15677047905</v>
      </c>
      <c r="O51" s="32"/>
      <c r="P51" s="44">
        <v>18758820.520438898</v>
      </c>
      <c r="Q51" s="33"/>
      <c r="R51" s="44">
        <v>22691403.583512399</v>
      </c>
      <c r="S51" s="33"/>
      <c r="T51" s="33">
        <v>86762548.304083601</v>
      </c>
      <c r="U51" s="32"/>
      <c r="V51" s="32">
        <v>120677.084836152</v>
      </c>
      <c r="W51" s="33"/>
      <c r="X51" s="44">
        <v>303106.04493943899</v>
      </c>
      <c r="Y51" s="32"/>
      <c r="Z51" s="32">
        <f t="shared" si="21"/>
        <v>-2098927.02544735</v>
      </c>
      <c r="AA51" s="32"/>
      <c r="AB51" s="32">
        <f t="shared" si="22"/>
        <v>-44760780.156848297</v>
      </c>
      <c r="AC51" s="12"/>
      <c r="AD51" s="32"/>
      <c r="AE51" s="32"/>
      <c r="AF51" s="32">
        <f>AZ51/100*AF25</f>
        <v>5892552888.0729513</v>
      </c>
      <c r="AG51" s="34">
        <f t="shared" si="17"/>
        <v>-3.6752536837619609E-4</v>
      </c>
      <c r="AH51" s="34">
        <f t="shared" si="23"/>
        <v>-7.5961609521482745E-3</v>
      </c>
      <c r="AT51" s="31">
        <v>11754338</v>
      </c>
      <c r="AV51" s="31">
        <f t="shared" si="24"/>
        <v>-4.7287821094381849E-4</v>
      </c>
      <c r="AW51" s="46">
        <v>6556.5262072568003</v>
      </c>
      <c r="AX51" s="34">
        <f t="shared" si="25"/>
        <v>1.0540268520066698E-4</v>
      </c>
      <c r="AY51" s="31">
        <f t="shared" si="18"/>
        <v>97.536381914697316</v>
      </c>
      <c r="AZ51" s="31">
        <f t="shared" si="19"/>
        <v>102.53223800420525</v>
      </c>
      <c r="BB51" s="34">
        <f t="shared" si="20"/>
        <v>1.2763925147122303E-2</v>
      </c>
    </row>
    <row r="52" spans="1:54" s="31" customFormat="1">
      <c r="A52" s="31">
        <f t="shared" si="26"/>
        <v>2024</v>
      </c>
      <c r="B52" s="31">
        <f t="shared" si="27"/>
        <v>3</v>
      </c>
      <c r="C52" s="32"/>
      <c r="D52" s="44">
        <v>112938069.741941</v>
      </c>
      <c r="E52" s="32"/>
      <c r="F52" s="33">
        <v>21420402.340219799</v>
      </c>
      <c r="G52" s="44">
        <v>892571.29127796995</v>
      </c>
      <c r="H52" s="44">
        <v>4910663.8935048096</v>
      </c>
      <c r="I52" s="44">
        <v>27605.297668390998</v>
      </c>
      <c r="J52" s="44">
        <v>151876.202891903</v>
      </c>
      <c r="K52" s="32"/>
      <c r="L52" s="44">
        <v>2613862.9166865302</v>
      </c>
      <c r="M52" s="33"/>
      <c r="N52" s="44">
        <v>904638.45235871198</v>
      </c>
      <c r="O52" s="32"/>
      <c r="P52" s="44">
        <v>18540400.953850899</v>
      </c>
      <c r="Q52" s="33"/>
      <c r="R52" s="44">
        <v>19735026.270773601</v>
      </c>
      <c r="S52" s="33"/>
      <c r="T52" s="33">
        <v>75458583.414579302</v>
      </c>
      <c r="U52" s="32"/>
      <c r="V52" s="32">
        <v>117450.161039998</v>
      </c>
      <c r="W52" s="33"/>
      <c r="X52" s="44">
        <v>295000.94271144603</v>
      </c>
      <c r="Y52" s="32"/>
      <c r="Z52" s="32">
        <f t="shared" si="21"/>
        <v>-5086427.2774514444</v>
      </c>
      <c r="AA52" s="32"/>
      <c r="AB52" s="32">
        <f t="shared" si="22"/>
        <v>-56019887.281212598</v>
      </c>
      <c r="AC52" s="12"/>
      <c r="AD52" s="32"/>
      <c r="AE52" s="32"/>
      <c r="AF52" s="32">
        <f>AZ52/100*AF25</f>
        <v>5891842525.7939644</v>
      </c>
      <c r="AG52" s="34">
        <f t="shared" si="17"/>
        <v>-1.2055255039369557E-4</v>
      </c>
      <c r="AH52" s="34">
        <f t="shared" si="23"/>
        <v>-9.5080421847601147E-3</v>
      </c>
      <c r="AT52" s="31">
        <v>11806151</v>
      </c>
      <c r="AV52" s="31">
        <f t="shared" si="24"/>
        <v>4.4079896290203664E-3</v>
      </c>
      <c r="AW52" s="46">
        <v>6526.9650072398999</v>
      </c>
      <c r="AX52" s="34">
        <f t="shared" si="25"/>
        <v>-4.5086680175520123E-3</v>
      </c>
      <c r="AY52" s="31">
        <f t="shared" si="18"/>
        <v>97.096622749010777</v>
      </c>
      <c r="AZ52" s="31">
        <f t="shared" si="19"/>
        <v>102.51987748141627</v>
      </c>
      <c r="BB52" s="34">
        <f t="shared" si="20"/>
        <v>1.465500664861843E-2</v>
      </c>
    </row>
    <row r="53" spans="1:54" s="31" customFormat="1">
      <c r="A53" s="31">
        <f t="shared" si="26"/>
        <v>2024</v>
      </c>
      <c r="B53" s="31">
        <f t="shared" si="27"/>
        <v>4</v>
      </c>
      <c r="C53" s="32"/>
      <c r="D53" s="44">
        <v>112826812.64751901</v>
      </c>
      <c r="E53" s="32"/>
      <c r="F53" s="33">
        <v>21498095.716480602</v>
      </c>
      <c r="G53" s="44">
        <v>990486.96142521303</v>
      </c>
      <c r="H53" s="44">
        <v>5449367.0208616704</v>
      </c>
      <c r="I53" s="44">
        <v>30633.617363666999</v>
      </c>
      <c r="J53" s="44">
        <v>168537.12435654999</v>
      </c>
      <c r="K53" s="32"/>
      <c r="L53" s="44">
        <v>2567535.4926582002</v>
      </c>
      <c r="M53" s="33"/>
      <c r="N53" s="44">
        <v>905784.27280962805</v>
      </c>
      <c r="O53" s="32"/>
      <c r="P53" s="44">
        <v>18306311.696385801</v>
      </c>
      <c r="Q53" s="33"/>
      <c r="R53" s="44">
        <v>22609996.432749402</v>
      </c>
      <c r="S53" s="33"/>
      <c r="T53" s="33">
        <v>86451281.007445201</v>
      </c>
      <c r="U53" s="32"/>
      <c r="V53" s="32">
        <v>113776.448411274</v>
      </c>
      <c r="W53" s="33"/>
      <c r="X53" s="44">
        <v>285773.63574883202</v>
      </c>
      <c r="Y53" s="32"/>
      <c r="Z53" s="32">
        <f t="shared" si="21"/>
        <v>-2247642.6007877551</v>
      </c>
      <c r="AA53" s="32"/>
      <c r="AB53" s="32">
        <f t="shared" si="22"/>
        <v>-44681843.336459607</v>
      </c>
      <c r="AC53" s="12"/>
      <c r="AD53" s="32"/>
      <c r="AE53" s="32"/>
      <c r="AF53" s="32">
        <f>AZ53/100*AF25</f>
        <v>5896157401.3570557</v>
      </c>
      <c r="AG53" s="34">
        <f t="shared" si="17"/>
        <v>7.3234740137760558E-4</v>
      </c>
      <c r="AH53" s="34">
        <f t="shared" si="23"/>
        <v>-7.5781293298200726E-3</v>
      </c>
      <c r="AT53" s="31">
        <v>11794757</v>
      </c>
      <c r="AV53" s="31">
        <f t="shared" si="24"/>
        <v>-9.650901466532149E-4</v>
      </c>
      <c r="AW53" s="46">
        <v>6538.0548253920997</v>
      </c>
      <c r="AX53" s="34">
        <f t="shared" si="25"/>
        <v>1.699077310801976E-3</v>
      </c>
      <c r="AY53" s="31">
        <f t="shared" si="18"/>
        <v>97.261597417679113</v>
      </c>
      <c r="AZ53" s="31">
        <f t="shared" si="19"/>
        <v>102.59495764727933</v>
      </c>
      <c r="BB53" s="34">
        <f t="shared" si="20"/>
        <v>1.2765256635426089E-2</v>
      </c>
    </row>
    <row r="54" spans="1:54" s="23" customFormat="1">
      <c r="A54" s="23">
        <f t="shared" si="26"/>
        <v>2025</v>
      </c>
      <c r="B54" s="23">
        <f t="shared" si="27"/>
        <v>1</v>
      </c>
      <c r="C54" s="24"/>
      <c r="D54" s="41">
        <v>112973809.996766</v>
      </c>
      <c r="E54" s="24"/>
      <c r="F54" s="25">
        <v>21620017.837596901</v>
      </c>
      <c r="G54" s="41">
        <v>1085690.57427521</v>
      </c>
      <c r="H54" s="41">
        <v>5973149.20915535</v>
      </c>
      <c r="I54" s="41">
        <v>33578.0589981999</v>
      </c>
      <c r="J54" s="41">
        <v>184736.573479018</v>
      </c>
      <c r="K54" s="24"/>
      <c r="L54" s="41">
        <v>3169100.35807771</v>
      </c>
      <c r="M54" s="25"/>
      <c r="N54" s="41">
        <v>909403.09907499701</v>
      </c>
      <c r="O54" s="24"/>
      <c r="P54" s="41">
        <v>21447744.357152399</v>
      </c>
      <c r="Q54" s="25"/>
      <c r="R54" s="41">
        <v>19848761.036267102</v>
      </c>
      <c r="S54" s="25"/>
      <c r="T54" s="25">
        <v>75893458.148029193</v>
      </c>
      <c r="U54" s="24"/>
      <c r="V54" s="24">
        <v>114707.108877848</v>
      </c>
      <c r="W54" s="25"/>
      <c r="X54" s="41">
        <v>288111.18652400799</v>
      </c>
      <c r="Y54" s="24"/>
      <c r="Z54" s="24">
        <f t="shared" si="21"/>
        <v>-5735053.1496046577</v>
      </c>
      <c r="AA54" s="24"/>
      <c r="AB54" s="24">
        <f t="shared" si="22"/>
        <v>-58528096.20588921</v>
      </c>
      <c r="AC54" s="12"/>
      <c r="AD54" s="24"/>
      <c r="AE54" s="24"/>
      <c r="AF54" s="24">
        <f>AZ54/100*AF25</f>
        <v>5911255177.9435606</v>
      </c>
      <c r="AG54" s="26">
        <f t="shared" si="17"/>
        <v>2.5606128803532351E-3</v>
      </c>
      <c r="AH54" s="26">
        <f t="shared" si="23"/>
        <v>-9.9011283465266133E-3</v>
      </c>
      <c r="AT54" s="23">
        <v>11815186</v>
      </c>
      <c r="AV54" s="23">
        <f t="shared" si="24"/>
        <v>1.7320407703185407E-3</v>
      </c>
      <c r="AW54" s="43">
        <v>6543.4627086001001</v>
      </c>
      <c r="AX54" s="26">
        <f t="shared" si="25"/>
        <v>8.2713947074863567E-4</v>
      </c>
      <c r="AY54" s="23">
        <f t="shared" si="18"/>
        <v>97.342046323891338</v>
      </c>
      <c r="AZ54" s="23">
        <f t="shared" si="19"/>
        <v>102.85766361729026</v>
      </c>
      <c r="BB54" s="26">
        <f t="shared" si="20"/>
        <v>1.467322599998974E-2</v>
      </c>
    </row>
    <row r="55" spans="1:54" s="31" customFormat="1">
      <c r="A55" s="31">
        <f t="shared" si="26"/>
        <v>2025</v>
      </c>
      <c r="B55" s="31">
        <f t="shared" si="27"/>
        <v>2</v>
      </c>
      <c r="C55" s="32"/>
      <c r="D55" s="44">
        <v>112987739.10077301</v>
      </c>
      <c r="E55" s="32"/>
      <c r="F55" s="33">
        <v>21711113.890462101</v>
      </c>
      <c r="G55" s="44">
        <v>1174254.84760517</v>
      </c>
      <c r="H55" s="44">
        <v>6460403.7103316505</v>
      </c>
      <c r="I55" s="44">
        <v>36317.160235210104</v>
      </c>
      <c r="J55" s="44">
        <v>199806.300319528</v>
      </c>
      <c r="K55" s="32"/>
      <c r="L55" s="44">
        <v>2571453.5970701301</v>
      </c>
      <c r="M55" s="33"/>
      <c r="N55" s="44">
        <v>911458.170828089</v>
      </c>
      <c r="O55" s="32"/>
      <c r="P55" s="44">
        <v>18357858.8716322</v>
      </c>
      <c r="Q55" s="33"/>
      <c r="R55" s="44">
        <v>22721792.047758099</v>
      </c>
      <c r="S55" s="33"/>
      <c r="T55" s="33">
        <v>86878741.230946794</v>
      </c>
      <c r="U55" s="32"/>
      <c r="V55" s="32">
        <v>114732.657959636</v>
      </c>
      <c r="W55" s="33"/>
      <c r="X55" s="44">
        <v>288175.35845145502</v>
      </c>
      <c r="Y55" s="32"/>
      <c r="Z55" s="32">
        <f t="shared" si="21"/>
        <v>-2357500.9526425861</v>
      </c>
      <c r="AA55" s="32"/>
      <c r="AB55" s="32">
        <f t="shared" si="22"/>
        <v>-44466856.741458416</v>
      </c>
      <c r="AC55" s="12"/>
      <c r="AD55" s="32"/>
      <c r="AE55" s="32"/>
      <c r="AF55" s="32">
        <f>AZ55/100*AF25</f>
        <v>5936097796.4463387</v>
      </c>
      <c r="AG55" s="34">
        <f t="shared" si="17"/>
        <v>4.2025961923403956E-3</v>
      </c>
      <c r="AH55" s="34">
        <f t="shared" si="23"/>
        <v>-7.490923880681114E-3</v>
      </c>
      <c r="AT55" s="31">
        <v>11886274</v>
      </c>
      <c r="AV55" s="31">
        <f t="shared" si="24"/>
        <v>6.0166636394890444E-3</v>
      </c>
      <c r="AW55" s="46">
        <v>6531.6634182698999</v>
      </c>
      <c r="AX55" s="34">
        <f t="shared" si="25"/>
        <v>-1.8032180904297519E-3</v>
      </c>
      <c r="AY55" s="31">
        <f t="shared" si="18"/>
        <v>97.166517385000645</v>
      </c>
      <c r="AZ55" s="31">
        <f t="shared" si="19"/>
        <v>103.28993284276132</v>
      </c>
      <c r="BB55" s="34">
        <f t="shared" si="20"/>
        <v>1.2762478853241385E-2</v>
      </c>
    </row>
    <row r="56" spans="1:54" s="31" customFormat="1">
      <c r="A56" s="31">
        <f t="shared" si="26"/>
        <v>2025</v>
      </c>
      <c r="B56" s="31">
        <f t="shared" si="27"/>
        <v>3</v>
      </c>
      <c r="C56" s="32"/>
      <c r="D56" s="44">
        <v>113298969.53777599</v>
      </c>
      <c r="E56" s="32"/>
      <c r="F56" s="33">
        <v>21872954.151292901</v>
      </c>
      <c r="G56" s="44">
        <v>1279525.29240605</v>
      </c>
      <c r="H56" s="44">
        <v>7039570.6378234699</v>
      </c>
      <c r="I56" s="44">
        <v>39572.947187810001</v>
      </c>
      <c r="J56" s="44">
        <v>217718.67952028001</v>
      </c>
      <c r="K56" s="32"/>
      <c r="L56" s="44">
        <v>2616643.39568731</v>
      </c>
      <c r="M56" s="33"/>
      <c r="N56" s="44">
        <v>917217.68488808698</v>
      </c>
      <c r="O56" s="32"/>
      <c r="P56" s="44">
        <v>18624036.098506801</v>
      </c>
      <c r="Q56" s="33"/>
      <c r="R56" s="44">
        <v>20014123.913711298</v>
      </c>
      <c r="S56" s="33"/>
      <c r="T56" s="33">
        <v>76525737.442218706</v>
      </c>
      <c r="U56" s="32"/>
      <c r="V56" s="32">
        <v>114653.317770329</v>
      </c>
      <c r="W56" s="33"/>
      <c r="X56" s="44">
        <v>287976.07877032697</v>
      </c>
      <c r="Y56" s="32"/>
      <c r="Z56" s="32">
        <f t="shared" si="21"/>
        <v>-5278038.0003866721</v>
      </c>
      <c r="AA56" s="32"/>
      <c r="AB56" s="32">
        <f t="shared" si="22"/>
        <v>-55397268.194064088</v>
      </c>
      <c r="AC56" s="12"/>
      <c r="AD56" s="32"/>
      <c r="AE56" s="32"/>
      <c r="AF56" s="32">
        <f>AZ56/100*AF25</f>
        <v>5944966268.4387331</v>
      </c>
      <c r="AG56" s="34">
        <f t="shared" si="17"/>
        <v>1.493990209814869E-3</v>
      </c>
      <c r="AH56" s="34">
        <f t="shared" si="23"/>
        <v>-9.3183486150565688E-3</v>
      </c>
      <c r="AT56" s="31">
        <v>11887892</v>
      </c>
      <c r="AV56" s="31">
        <f t="shared" si="24"/>
        <v>1.3612339745827835E-4</v>
      </c>
      <c r="AW56" s="46">
        <v>6540.5313401233998</v>
      </c>
      <c r="AX56" s="34">
        <f t="shared" si="25"/>
        <v>1.3576820000698675E-3</v>
      </c>
      <c r="AY56" s="31">
        <f t="shared" si="18"/>
        <v>97.298438616663731</v>
      </c>
      <c r="AZ56" s="31">
        <f t="shared" si="19"/>
        <v>103.44424699120083</v>
      </c>
      <c r="BB56" s="34">
        <f t="shared" si="20"/>
        <v>1.4563321079116174E-2</v>
      </c>
    </row>
    <row r="57" spans="1:54" s="31" customFormat="1">
      <c r="A57" s="31">
        <f t="shared" si="26"/>
        <v>2025</v>
      </c>
      <c r="B57" s="31">
        <f t="shared" si="27"/>
        <v>4</v>
      </c>
      <c r="C57" s="32"/>
      <c r="D57" s="44">
        <v>113536761.653864</v>
      </c>
      <c r="E57" s="32"/>
      <c r="F57" s="33">
        <v>21986194.457135402</v>
      </c>
      <c r="G57" s="44">
        <v>1349544.0663507001</v>
      </c>
      <c r="H57" s="44">
        <v>7424793.2731887298</v>
      </c>
      <c r="I57" s="44">
        <v>41738.476278879898</v>
      </c>
      <c r="J57" s="44">
        <v>229632.78164497</v>
      </c>
      <c r="K57" s="32"/>
      <c r="L57" s="44">
        <v>2580177.05705604</v>
      </c>
      <c r="M57" s="33"/>
      <c r="N57" s="44">
        <v>921371.08898121503</v>
      </c>
      <c r="O57" s="32"/>
      <c r="P57" s="44">
        <v>18457662.8978635</v>
      </c>
      <c r="Q57" s="33"/>
      <c r="R57" s="44">
        <v>22715964.567566901</v>
      </c>
      <c r="S57" s="33"/>
      <c r="T57" s="33">
        <v>86856459.355358303</v>
      </c>
      <c r="U57" s="32"/>
      <c r="V57" s="32">
        <v>113003.100067689</v>
      </c>
      <c r="W57" s="33"/>
      <c r="X57" s="44">
        <v>283831.20767226</v>
      </c>
      <c r="Y57" s="32"/>
      <c r="Z57" s="32">
        <f t="shared" si="21"/>
        <v>-2658774.9355380647</v>
      </c>
      <c r="AA57" s="32"/>
      <c r="AB57" s="32">
        <f t="shared" si="22"/>
        <v>-45137965.196369201</v>
      </c>
      <c r="AC57" s="12"/>
      <c r="AD57" s="32"/>
      <c r="AE57" s="32"/>
      <c r="AF57" s="32">
        <f>AZ57/100*AF25</f>
        <v>5926737811.519311</v>
      </c>
      <c r="AG57" s="34">
        <f t="shared" si="17"/>
        <v>-3.0662002266010008E-3</v>
      </c>
      <c r="AH57" s="34">
        <f t="shared" si="23"/>
        <v>-7.6159881931402908E-3</v>
      </c>
      <c r="AT57" s="31">
        <v>11932054</v>
      </c>
      <c r="AV57" s="31">
        <f t="shared" si="24"/>
        <v>3.7148722414369175E-3</v>
      </c>
      <c r="AW57" s="46">
        <v>6496.3436746584002</v>
      </c>
      <c r="AX57" s="34">
        <f t="shared" si="25"/>
        <v>-6.7559748844756504E-3</v>
      </c>
      <c r="AY57" s="31">
        <f t="shared" si="18"/>
        <v>96.641092809070855</v>
      </c>
      <c r="AZ57" s="31">
        <f t="shared" si="19"/>
        <v>103.12706621763584</v>
      </c>
      <c r="BB57" s="34">
        <f t="shared" si="20"/>
        <v>1.2718717373343989E-2</v>
      </c>
    </row>
    <row r="58" spans="1:54" s="23" customFormat="1">
      <c r="A58" s="23">
        <f t="shared" si="26"/>
        <v>2026</v>
      </c>
      <c r="B58" s="23">
        <f t="shared" si="27"/>
        <v>1</v>
      </c>
      <c r="C58" s="24"/>
      <c r="D58" s="41">
        <v>113653398.117589</v>
      </c>
      <c r="E58" s="24"/>
      <c r="F58" s="25">
        <v>22084390.050068799</v>
      </c>
      <c r="G58" s="41">
        <v>1426539.6013500199</v>
      </c>
      <c r="H58" s="41">
        <v>7848399.9893994704</v>
      </c>
      <c r="I58" s="41">
        <v>44119.78148505</v>
      </c>
      <c r="J58" s="41">
        <v>242734.02029069301</v>
      </c>
      <c r="K58" s="24"/>
      <c r="L58" s="41">
        <v>3113637.2882265402</v>
      </c>
      <c r="M58" s="25"/>
      <c r="N58" s="41">
        <v>924818.09353154898</v>
      </c>
      <c r="O58" s="24"/>
      <c r="P58" s="41">
        <v>21244754.9753756</v>
      </c>
      <c r="Q58" s="25"/>
      <c r="R58" s="41">
        <v>19844438.674435299</v>
      </c>
      <c r="S58" s="25"/>
      <c r="T58" s="25">
        <v>75876931.222938895</v>
      </c>
      <c r="U58" s="24"/>
      <c r="V58" s="24">
        <v>116161.84247326601</v>
      </c>
      <c r="W58" s="25"/>
      <c r="X58" s="41">
        <v>291765.05790436402</v>
      </c>
      <c r="Y58" s="24"/>
      <c r="Z58" s="24">
        <f t="shared" si="21"/>
        <v>-6162244.9149183258</v>
      </c>
      <c r="AA58" s="24"/>
      <c r="AB58" s="24">
        <f t="shared" si="22"/>
        <v>-59021221.870025702</v>
      </c>
      <c r="AC58" s="12"/>
      <c r="AD58" s="24"/>
      <c r="AE58" s="24"/>
      <c r="AF58" s="24">
        <f>AZ58/100*AF25</f>
        <v>5944639313.4047613</v>
      </c>
      <c r="AG58" s="26">
        <f t="shared" ref="AG58:AG89" si="28">(AF58-AF57)/AF57</f>
        <v>3.0204646223183167E-3</v>
      </c>
      <c r="AH58" s="26">
        <f t="shared" si="23"/>
        <v>-9.9284782067327153E-3</v>
      </c>
      <c r="AT58" s="23">
        <v>11987426</v>
      </c>
      <c r="AV58" s="23">
        <f t="shared" si="24"/>
        <v>4.6406092362639324E-3</v>
      </c>
      <c r="AW58" s="43">
        <v>6485.8672753191004</v>
      </c>
      <c r="AX58" s="26">
        <f t="shared" si="25"/>
        <v>-1.6126608849478311E-3</v>
      </c>
      <c r="AY58" s="23">
        <f t="shared" ref="AY58:AY89" si="29">AY57*((1+AX58))</f>
        <v>96.485243498819059</v>
      </c>
      <c r="AZ58" s="23">
        <f t="shared" si="19"/>
        <v>103.4385578727497</v>
      </c>
      <c r="BB58" s="26">
        <f t="shared" si="20"/>
        <v>1.457751340579899E-2</v>
      </c>
    </row>
    <row r="59" spans="1:54" s="31" customFormat="1">
      <c r="A59" s="31">
        <f t="shared" si="26"/>
        <v>2026</v>
      </c>
      <c r="B59" s="31">
        <f t="shared" si="27"/>
        <v>2</v>
      </c>
      <c r="C59" s="32"/>
      <c r="D59" s="44">
        <v>113844403.905516</v>
      </c>
      <c r="E59" s="32"/>
      <c r="F59" s="33">
        <v>22197645.646446399</v>
      </c>
      <c r="G59" s="44">
        <v>1505077.6347934201</v>
      </c>
      <c r="H59" s="44">
        <v>8280493.07693893</v>
      </c>
      <c r="I59" s="44">
        <v>46548.79282866</v>
      </c>
      <c r="J59" s="44">
        <v>256097.724029025</v>
      </c>
      <c r="K59" s="32"/>
      <c r="L59" s="44">
        <v>2566512.99320861</v>
      </c>
      <c r="M59" s="33"/>
      <c r="N59" s="44">
        <v>928276.890499242</v>
      </c>
      <c r="O59" s="32"/>
      <c r="P59" s="44">
        <v>18424753.688014299</v>
      </c>
      <c r="Q59" s="33"/>
      <c r="R59" s="44">
        <v>22866523.357393101</v>
      </c>
      <c r="S59" s="33"/>
      <c r="T59" s="33">
        <v>87432133.937445104</v>
      </c>
      <c r="U59" s="32"/>
      <c r="V59" s="32">
        <v>116635.168155397</v>
      </c>
      <c r="W59" s="33"/>
      <c r="X59" s="44">
        <v>292953.91555429698</v>
      </c>
      <c r="Y59" s="32"/>
      <c r="Z59" s="32">
        <f t="shared" si="21"/>
        <v>-2709277.0046057515</v>
      </c>
      <c r="AA59" s="32"/>
      <c r="AB59" s="32">
        <f t="shared" si="22"/>
        <v>-44837023.656085193</v>
      </c>
      <c r="AC59" s="12"/>
      <c r="AD59" s="32"/>
      <c r="AE59" s="32"/>
      <c r="AF59" s="32">
        <f>AZ59/100*AF25</f>
        <v>5966024856.4737148</v>
      </c>
      <c r="AG59" s="34">
        <f t="shared" si="28"/>
        <v>3.5974500624000104E-3</v>
      </c>
      <c r="AH59" s="34">
        <f t="shared" si="23"/>
        <v>-7.5153933707521646E-3</v>
      </c>
      <c r="AT59" s="31">
        <v>12011545</v>
      </c>
      <c r="AV59" s="31">
        <f t="shared" si="24"/>
        <v>2.0120249334594433E-3</v>
      </c>
      <c r="AW59" s="46">
        <v>6496.1294844596996</v>
      </c>
      <c r="AX59" s="34">
        <f t="shared" si="25"/>
        <v>1.5822416193514122E-3</v>
      </c>
      <c r="AY59" s="31">
        <f t="shared" si="29"/>
        <v>96.63790646673614</v>
      </c>
      <c r="AZ59" s="31">
        <f t="shared" si="19"/>
        <v>103.81067291922356</v>
      </c>
      <c r="BB59" s="34">
        <f t="shared" si="20"/>
        <v>1.2733220731799628E-2</v>
      </c>
    </row>
    <row r="60" spans="1:54" s="31" customFormat="1">
      <c r="A60" s="31">
        <f t="shared" si="26"/>
        <v>2026</v>
      </c>
      <c r="B60" s="31">
        <f t="shared" si="27"/>
        <v>3</v>
      </c>
      <c r="C60" s="32"/>
      <c r="D60" s="44">
        <v>113905158.281215</v>
      </c>
      <c r="E60" s="32"/>
      <c r="F60" s="33">
        <v>22314562.7251506</v>
      </c>
      <c r="G60" s="44">
        <v>1610951.88655102</v>
      </c>
      <c r="H60" s="44">
        <v>8862981.97215477</v>
      </c>
      <c r="I60" s="44">
        <v>49823.254223230098</v>
      </c>
      <c r="J60" s="44">
        <v>274112.84449964698</v>
      </c>
      <c r="K60" s="32"/>
      <c r="L60" s="44">
        <v>2552317.1787340399</v>
      </c>
      <c r="M60" s="33"/>
      <c r="N60" s="44">
        <v>930219.55300446996</v>
      </c>
      <c r="O60" s="32"/>
      <c r="P60" s="44">
        <v>18361779.495147299</v>
      </c>
      <c r="Q60" s="33"/>
      <c r="R60" s="44">
        <v>19895357.164375201</v>
      </c>
      <c r="S60" s="33"/>
      <c r="T60" s="33">
        <v>76071622.482416302</v>
      </c>
      <c r="U60" s="32"/>
      <c r="V60" s="32">
        <v>117894.064748365</v>
      </c>
      <c r="W60" s="33"/>
      <c r="X60" s="44">
        <v>296115.90084587299</v>
      </c>
      <c r="Y60" s="32"/>
      <c r="Z60" s="32">
        <f t="shared" si="21"/>
        <v>-5783848.2277655434</v>
      </c>
      <c r="AA60" s="32"/>
      <c r="AB60" s="32">
        <f t="shared" si="22"/>
        <v>-56195315.293945998</v>
      </c>
      <c r="AC60" s="12"/>
      <c r="AD60" s="32"/>
      <c r="AE60" s="32"/>
      <c r="AF60" s="32">
        <f>AZ60/100*AF25</f>
        <v>5959270906.5717201</v>
      </c>
      <c r="AG60" s="34">
        <f t="shared" si="28"/>
        <v>-1.1320686829968561E-3</v>
      </c>
      <c r="AH60" s="34">
        <f t="shared" si="23"/>
        <v>-9.4298977467151806E-3</v>
      </c>
      <c r="AT60" s="31">
        <v>12019839</v>
      </c>
      <c r="AV60" s="31">
        <f t="shared" si="24"/>
        <v>6.9050234586807947E-4</v>
      </c>
      <c r="AW60" s="46">
        <v>6484.2979967315996</v>
      </c>
      <c r="AX60" s="34">
        <f t="shared" si="25"/>
        <v>-1.8213134076843385E-3</v>
      </c>
      <c r="AY60" s="31">
        <f t="shared" si="29"/>
        <v>96.461898551997734</v>
      </c>
      <c r="AZ60" s="31">
        <f t="shared" si="19"/>
        <v>103.69315210745089</v>
      </c>
      <c r="BB60" s="34">
        <f t="shared" si="20"/>
        <v>1.4538649596532812E-2</v>
      </c>
    </row>
    <row r="61" spans="1:54" s="31" customFormat="1">
      <c r="A61" s="31">
        <f t="shared" si="26"/>
        <v>2026</v>
      </c>
      <c r="B61" s="31">
        <f t="shared" si="27"/>
        <v>4</v>
      </c>
      <c r="C61" s="32"/>
      <c r="D61" s="44">
        <v>113484010.313844</v>
      </c>
      <c r="E61" s="32"/>
      <c r="F61" s="33">
        <v>22314167.346522301</v>
      </c>
      <c r="G61" s="44">
        <v>1687105.1362157401</v>
      </c>
      <c r="H61" s="44">
        <v>9281954.6829688996</v>
      </c>
      <c r="I61" s="44">
        <v>52178.509367500003</v>
      </c>
      <c r="J61" s="44">
        <v>287070.76339080703</v>
      </c>
      <c r="K61" s="32"/>
      <c r="L61" s="44">
        <v>2544041.5268562599</v>
      </c>
      <c r="M61" s="33"/>
      <c r="N61" s="44">
        <v>928591.34627759794</v>
      </c>
      <c r="O61" s="32"/>
      <c r="P61" s="44">
        <v>18309879.185200099</v>
      </c>
      <c r="Q61" s="33"/>
      <c r="R61" s="44">
        <v>23091221.749394201</v>
      </c>
      <c r="S61" s="33"/>
      <c r="T61" s="33">
        <v>88291287.714252695</v>
      </c>
      <c r="U61" s="32"/>
      <c r="V61" s="32">
        <v>117447.290922317</v>
      </c>
      <c r="W61" s="33"/>
      <c r="X61" s="44">
        <v>294993.73380330898</v>
      </c>
      <c r="Y61" s="32"/>
      <c r="Z61" s="32">
        <f t="shared" si="21"/>
        <v>-2578131.1793396398</v>
      </c>
      <c r="AA61" s="32"/>
      <c r="AB61" s="32">
        <f t="shared" si="22"/>
        <v>-43502601.784791395</v>
      </c>
      <c r="AC61" s="12"/>
      <c r="AD61" s="32"/>
      <c r="AE61" s="32"/>
      <c r="AF61" s="32">
        <f>AZ61/100*AF25</f>
        <v>6017169483.6782608</v>
      </c>
      <c r="AG61" s="34">
        <f t="shared" si="28"/>
        <v>9.7157148943659739E-3</v>
      </c>
      <c r="AH61" s="34">
        <f t="shared" si="23"/>
        <v>-7.2297451322907574E-3</v>
      </c>
      <c r="AT61" s="31">
        <v>12063990</v>
      </c>
      <c r="AV61" s="31">
        <f t="shared" si="24"/>
        <v>3.6731773195963773E-3</v>
      </c>
      <c r="AW61" s="46">
        <v>6523.3362167185996</v>
      </c>
      <c r="AX61" s="34">
        <f t="shared" si="25"/>
        <v>6.0204234917453211E-3</v>
      </c>
      <c r="AY61" s="31">
        <f t="shared" si="29"/>
        <v>97.042640032098546</v>
      </c>
      <c r="AZ61" s="31">
        <f t="shared" si="19"/>
        <v>104.700605209825</v>
      </c>
      <c r="BB61" s="34">
        <f t="shared" si="20"/>
        <v>1.2652635185529568E-2</v>
      </c>
    </row>
    <row r="62" spans="1:54" s="23" customFormat="1">
      <c r="A62" s="23">
        <f t="shared" si="26"/>
        <v>2027</v>
      </c>
      <c r="B62" s="23">
        <f t="shared" si="27"/>
        <v>1</v>
      </c>
      <c r="C62" s="24"/>
      <c r="D62" s="41">
        <v>113708056.326749</v>
      </c>
      <c r="E62" s="24"/>
      <c r="F62" s="25">
        <v>22440605.5792666</v>
      </c>
      <c r="G62" s="41">
        <v>1772820.35403139</v>
      </c>
      <c r="H62" s="41">
        <v>9753534.5213127397</v>
      </c>
      <c r="I62" s="41">
        <v>54829.495485500003</v>
      </c>
      <c r="J62" s="41">
        <v>301655.70684468601</v>
      </c>
      <c r="K62" s="24"/>
      <c r="L62" s="41">
        <v>3107955.5398883098</v>
      </c>
      <c r="M62" s="25"/>
      <c r="N62" s="41">
        <v>932970.82363859902</v>
      </c>
      <c r="O62" s="24"/>
      <c r="P62" s="41">
        <v>21260126.2718434</v>
      </c>
      <c r="Q62" s="25"/>
      <c r="R62" s="41">
        <v>20078515.887417499</v>
      </c>
      <c r="S62" s="25"/>
      <c r="T62" s="25">
        <v>76771945.734646201</v>
      </c>
      <c r="U62" s="24"/>
      <c r="V62" s="24">
        <v>119528.156978739</v>
      </c>
      <c r="W62" s="25"/>
      <c r="X62" s="41">
        <v>300220.26940670999</v>
      </c>
      <c r="Y62" s="24"/>
      <c r="Z62" s="24">
        <f t="shared" si="21"/>
        <v>-6283487.8983972725</v>
      </c>
      <c r="AA62" s="24"/>
      <c r="AB62" s="24">
        <f t="shared" si="22"/>
        <v>-58196236.863946199</v>
      </c>
      <c r="AC62" s="12"/>
      <c r="AD62" s="24"/>
      <c r="AE62" s="24"/>
      <c r="AF62" s="24">
        <f>AZ62/100*AF25</f>
        <v>6015441562.5259075</v>
      </c>
      <c r="AG62" s="26">
        <f t="shared" si="28"/>
        <v>-2.8716511260657037E-4</v>
      </c>
      <c r="AH62" s="26">
        <f t="shared" si="23"/>
        <v>-9.6744746431398077E-3</v>
      </c>
      <c r="AT62" s="23">
        <v>12069768</v>
      </c>
      <c r="AV62" s="23">
        <f t="shared" si="24"/>
        <v>4.7894602034650227E-4</v>
      </c>
      <c r="AW62" s="43">
        <v>6518.3410086539998</v>
      </c>
      <c r="AX62" s="26">
        <f t="shared" si="25"/>
        <v>-7.6574438272822591E-4</v>
      </c>
      <c r="AY62" s="23">
        <f t="shared" si="29"/>
        <v>96.968330175608841</v>
      </c>
      <c r="AZ62" s="23">
        <f t="shared" si="19"/>
        <v>104.67053884873995</v>
      </c>
      <c r="BB62" s="26">
        <f t="shared" si="20"/>
        <v>1.4482621527239604E-2</v>
      </c>
    </row>
    <row r="63" spans="1:54" s="31" customFormat="1">
      <c r="A63" s="31">
        <f t="shared" si="26"/>
        <v>2027</v>
      </c>
      <c r="B63" s="31">
        <f t="shared" si="27"/>
        <v>2</v>
      </c>
      <c r="C63" s="32"/>
      <c r="D63" s="44">
        <v>113639291.52120499</v>
      </c>
      <c r="E63" s="32"/>
      <c r="F63" s="33">
        <v>22514542.488831799</v>
      </c>
      <c r="G63" s="44">
        <v>1859256.08098868</v>
      </c>
      <c r="H63" s="44">
        <v>10229078.388369299</v>
      </c>
      <c r="I63" s="44">
        <v>57502.765391400098</v>
      </c>
      <c r="J63" s="44">
        <v>316363.24912481097</v>
      </c>
      <c r="K63" s="32"/>
      <c r="L63" s="44">
        <v>2550105.9599171998</v>
      </c>
      <c r="M63" s="33"/>
      <c r="N63" s="44">
        <v>933868.12883899698</v>
      </c>
      <c r="O63" s="32"/>
      <c r="P63" s="44">
        <v>18370378.857932702</v>
      </c>
      <c r="Q63" s="33"/>
      <c r="R63" s="44">
        <v>22846457.701465301</v>
      </c>
      <c r="S63" s="33"/>
      <c r="T63" s="33">
        <v>87355411.162880406</v>
      </c>
      <c r="U63" s="32"/>
      <c r="V63" s="32">
        <v>115385.71719764201</v>
      </c>
      <c r="W63" s="33"/>
      <c r="X63" s="44">
        <v>289815.654975123</v>
      </c>
      <c r="Y63" s="32"/>
      <c r="Z63" s="32">
        <f t="shared" si="21"/>
        <v>-3036673.1589250527</v>
      </c>
      <c r="AA63" s="32"/>
      <c r="AB63" s="32">
        <f t="shared" si="22"/>
        <v>-44654259.216257289</v>
      </c>
      <c r="AC63" s="12"/>
      <c r="AD63" s="32"/>
      <c r="AE63" s="32"/>
      <c r="AF63" s="32">
        <f>AZ63/100*AF25</f>
        <v>5998316640.0243835</v>
      </c>
      <c r="AG63" s="34">
        <f t="shared" si="28"/>
        <v>-2.8468271736203435E-3</v>
      </c>
      <c r="AH63" s="34">
        <f t="shared" si="23"/>
        <v>-7.4444651551565585E-3</v>
      </c>
      <c r="AT63" s="31">
        <v>12057723</v>
      </c>
      <c r="AV63" s="31">
        <f t="shared" si="24"/>
        <v>-9.9794793073073153E-4</v>
      </c>
      <c r="AW63" s="46">
        <v>6506.2773443562</v>
      </c>
      <c r="AX63" s="34">
        <f t="shared" si="25"/>
        <v>-1.8507261712425829E-3</v>
      </c>
      <c r="AY63" s="31">
        <f t="shared" si="29"/>
        <v>96.788868349171153</v>
      </c>
      <c r="AZ63" s="31">
        <f t="shared" si="19"/>
        <v>104.37255991446787</v>
      </c>
      <c r="BB63" s="34">
        <f t="shared" si="20"/>
        <v>1.2627490590481535E-2</v>
      </c>
    </row>
    <row r="64" spans="1:54" s="31" customFormat="1">
      <c r="A64" s="31">
        <f t="shared" si="26"/>
        <v>2027</v>
      </c>
      <c r="B64" s="31">
        <f t="shared" si="27"/>
        <v>3</v>
      </c>
      <c r="C64" s="32"/>
      <c r="D64" s="44">
        <v>113345858.07337099</v>
      </c>
      <c r="E64" s="32"/>
      <c r="F64" s="33">
        <v>22543386.120462</v>
      </c>
      <c r="G64" s="44">
        <v>1941434.71520061</v>
      </c>
      <c r="H64" s="44">
        <v>10681200.9871863</v>
      </c>
      <c r="I64" s="44">
        <v>60044.372635070002</v>
      </c>
      <c r="J64" s="44">
        <v>330346.42228411097</v>
      </c>
      <c r="K64" s="32"/>
      <c r="L64" s="44">
        <v>2509577.8263059901</v>
      </c>
      <c r="M64" s="33"/>
      <c r="N64" s="44">
        <v>933537.89521233004</v>
      </c>
      <c r="O64" s="32"/>
      <c r="P64" s="44">
        <v>18158261.331982199</v>
      </c>
      <c r="Q64" s="33"/>
      <c r="R64" s="44">
        <v>19964077.8780091</v>
      </c>
      <c r="S64" s="33"/>
      <c r="T64" s="33">
        <v>76334382.087136507</v>
      </c>
      <c r="U64" s="32"/>
      <c r="V64" s="32">
        <v>117168.22437983</v>
      </c>
      <c r="W64" s="33"/>
      <c r="X64" s="44">
        <v>294292.79910569801</v>
      </c>
      <c r="Y64" s="32"/>
      <c r="Z64" s="32">
        <f t="shared" si="21"/>
        <v>-5905255.7395913899</v>
      </c>
      <c r="AA64" s="32"/>
      <c r="AB64" s="32">
        <f t="shared" si="22"/>
        <v>-55169737.318216681</v>
      </c>
      <c r="AC64" s="12"/>
      <c r="AD64" s="32"/>
      <c r="AE64" s="32"/>
      <c r="AF64" s="32">
        <f>AZ64/100*AF25</f>
        <v>6001735854.8369703</v>
      </c>
      <c r="AG64" s="34">
        <f t="shared" si="28"/>
        <v>5.700290627826685E-4</v>
      </c>
      <c r="AH64" s="34">
        <f t="shared" si="23"/>
        <v>-9.1922968042243668E-3</v>
      </c>
      <c r="AT64" s="31">
        <v>12096543</v>
      </c>
      <c r="AV64" s="31">
        <f t="shared" si="24"/>
        <v>3.2195133359756234E-3</v>
      </c>
      <c r="AW64" s="46">
        <v>6489.0943856201002</v>
      </c>
      <c r="AX64" s="34">
        <f t="shared" si="25"/>
        <v>-2.6409815977188607E-3</v>
      </c>
      <c r="AY64" s="31">
        <f t="shared" si="29"/>
        <v>96.533250728996961</v>
      </c>
      <c r="AZ64" s="31">
        <f t="shared" si="19"/>
        <v>104.43205530697615</v>
      </c>
      <c r="BB64" s="34">
        <f t="shared" si="20"/>
        <v>1.4405258591098914E-2</v>
      </c>
    </row>
    <row r="65" spans="1:54" s="31" customFormat="1">
      <c r="A65" s="31">
        <f t="shared" si="26"/>
        <v>2027</v>
      </c>
      <c r="B65" s="31">
        <f t="shared" si="27"/>
        <v>4</v>
      </c>
      <c r="C65" s="32"/>
      <c r="D65" s="44">
        <v>113470604.48974501</v>
      </c>
      <c r="E65" s="32"/>
      <c r="F65" s="33">
        <v>22660776.766367599</v>
      </c>
      <c r="G65" s="44">
        <v>2036151.22327878</v>
      </c>
      <c r="H65" s="44">
        <v>11202303.268744599</v>
      </c>
      <c r="I65" s="44">
        <v>62973.749173570002</v>
      </c>
      <c r="J65" s="44">
        <v>346462.987693128</v>
      </c>
      <c r="K65" s="32"/>
      <c r="L65" s="44">
        <v>2510688.71171998</v>
      </c>
      <c r="M65" s="33"/>
      <c r="N65" s="44">
        <v>937358.48925983196</v>
      </c>
      <c r="O65" s="32"/>
      <c r="P65" s="44">
        <v>18185045.502868202</v>
      </c>
      <c r="Q65" s="33"/>
      <c r="R65" s="44">
        <v>22931690.625733301</v>
      </c>
      <c r="S65" s="33"/>
      <c r="T65" s="33">
        <v>87681306.636101693</v>
      </c>
      <c r="U65" s="32"/>
      <c r="V65" s="32">
        <v>117129.64455715301</v>
      </c>
      <c r="W65" s="33"/>
      <c r="X65" s="44">
        <v>294195.89771400503</v>
      </c>
      <c r="Y65" s="32"/>
      <c r="Z65" s="32">
        <f t="shared" si="21"/>
        <v>-3060003.6970569566</v>
      </c>
      <c r="AA65" s="32"/>
      <c r="AB65" s="32">
        <f t="shared" si="22"/>
        <v>-43974343.356511518</v>
      </c>
      <c r="AC65" s="12"/>
      <c r="AD65" s="32"/>
      <c r="AE65" s="32"/>
      <c r="AF65" s="32">
        <f>AZ65/100*AF25</f>
        <v>6014832859.02668</v>
      </c>
      <c r="AG65" s="34">
        <f t="shared" si="28"/>
        <v>2.1822027004328114E-3</v>
      </c>
      <c r="AH65" s="34">
        <f t="shared" si="23"/>
        <v>-7.3109834283287874E-3</v>
      </c>
      <c r="AT65" s="31">
        <v>12127582</v>
      </c>
      <c r="AV65" s="31">
        <f t="shared" si="24"/>
        <v>2.5659397069063452E-3</v>
      </c>
      <c r="AW65" s="46">
        <v>6486.6106530737998</v>
      </c>
      <c r="AX65" s="34">
        <f t="shared" si="25"/>
        <v>-3.8275488052761156E-4</v>
      </c>
      <c r="AY65" s="31">
        <f t="shared" si="29"/>
        <v>96.496302156147237</v>
      </c>
      <c r="AZ65" s="31">
        <f t="shared" si="19"/>
        <v>104.65994722007879</v>
      </c>
      <c r="BB65" s="34">
        <f t="shared" si="20"/>
        <v>1.2485315495671738E-2</v>
      </c>
    </row>
    <row r="66" spans="1:54" s="23" customFormat="1">
      <c r="A66" s="23">
        <f t="shared" si="26"/>
        <v>2028</v>
      </c>
      <c r="B66" s="23">
        <f t="shared" si="27"/>
        <v>1</v>
      </c>
      <c r="C66" s="24"/>
      <c r="D66" s="41">
        <v>113308793.10440899</v>
      </c>
      <c r="E66" s="24"/>
      <c r="F66" s="25">
        <v>22729461.429117698</v>
      </c>
      <c r="G66" s="41">
        <v>2134247.0207114401</v>
      </c>
      <c r="H66" s="41">
        <v>11741997.403279699</v>
      </c>
      <c r="I66" s="41">
        <v>66007.6398158097</v>
      </c>
      <c r="J66" s="41">
        <v>363154.55886427499</v>
      </c>
      <c r="K66" s="24"/>
      <c r="L66" s="41">
        <v>3017182.01787929</v>
      </c>
      <c r="M66" s="25"/>
      <c r="N66" s="41">
        <v>938639.77530529303</v>
      </c>
      <c r="O66" s="24"/>
      <c r="P66" s="41">
        <v>20820290.934078399</v>
      </c>
      <c r="Q66" s="25"/>
      <c r="R66" s="41">
        <v>19951087.5883389</v>
      </c>
      <c r="S66" s="25"/>
      <c r="T66" s="25">
        <v>76284712.588692099</v>
      </c>
      <c r="U66" s="24"/>
      <c r="V66" s="24">
        <v>118244.24742395501</v>
      </c>
      <c r="W66" s="25"/>
      <c r="X66" s="41">
        <v>296995.458766489</v>
      </c>
      <c r="Y66" s="24"/>
      <c r="Z66" s="24">
        <f t="shared" si="21"/>
        <v>-6615951.3865394276</v>
      </c>
      <c r="AA66" s="24"/>
      <c r="AB66" s="24">
        <f t="shared" si="22"/>
        <v>-57844371.449795291</v>
      </c>
      <c r="AC66" s="12"/>
      <c r="AD66" s="24"/>
      <c r="AE66" s="24"/>
      <c r="AF66" s="24">
        <f>AZ66/100*AF25</f>
        <v>5990998993.5366907</v>
      </c>
      <c r="AG66" s="26">
        <f t="shared" si="28"/>
        <v>-3.9625150105743875E-3</v>
      </c>
      <c r="AH66" s="26">
        <f t="shared" si="23"/>
        <v>-9.6552130140899577E-3</v>
      </c>
      <c r="AT66" s="23">
        <v>12090259</v>
      </c>
      <c r="AV66" s="23">
        <f t="shared" si="24"/>
        <v>-3.0775302117107928E-3</v>
      </c>
      <c r="AW66" s="43">
        <v>6480.8523799902996</v>
      </c>
      <c r="AX66" s="26">
        <f t="shared" si="25"/>
        <v>-8.8771677405541643E-4</v>
      </c>
      <c r="AY66" s="23">
        <f t="shared" si="29"/>
        <v>96.410640770088904</v>
      </c>
      <c r="AZ66" s="23">
        <f t="shared" si="19"/>
        <v>104.24523060821329</v>
      </c>
      <c r="BB66" s="26">
        <f t="shared" si="20"/>
        <v>1.4363005794366919E-2</v>
      </c>
    </row>
    <row r="67" spans="1:54" s="31" customFormat="1">
      <c r="A67" s="31">
        <f t="shared" si="26"/>
        <v>2028</v>
      </c>
      <c r="B67" s="31">
        <f t="shared" si="27"/>
        <v>2</v>
      </c>
      <c r="C67" s="32"/>
      <c r="D67" s="44">
        <v>113660680.80574401</v>
      </c>
      <c r="E67" s="32"/>
      <c r="F67" s="33">
        <v>22901692.904765598</v>
      </c>
      <c r="G67" s="44">
        <v>2242518.7412678301</v>
      </c>
      <c r="H67" s="44">
        <v>12337676.464458801</v>
      </c>
      <c r="I67" s="44">
        <v>69356.249729930001</v>
      </c>
      <c r="J67" s="44">
        <v>381577.62261211098</v>
      </c>
      <c r="K67" s="32"/>
      <c r="L67" s="44">
        <v>2541017.0649151802</v>
      </c>
      <c r="M67" s="33"/>
      <c r="N67" s="44">
        <v>943743.50903167203</v>
      </c>
      <c r="O67" s="32"/>
      <c r="P67" s="44">
        <v>18377547.966672301</v>
      </c>
      <c r="Q67" s="33"/>
      <c r="R67" s="44">
        <v>22800107.462720402</v>
      </c>
      <c r="S67" s="33"/>
      <c r="T67" s="33">
        <v>87178187.007785395</v>
      </c>
      <c r="U67" s="32"/>
      <c r="V67" s="32">
        <v>113646.291309593</v>
      </c>
      <c r="W67" s="33"/>
      <c r="X67" s="44">
        <v>285446.71863474301</v>
      </c>
      <c r="Y67" s="32"/>
      <c r="Z67" s="32">
        <f t="shared" si="21"/>
        <v>-3472699.7246824577</v>
      </c>
      <c r="AA67" s="32"/>
      <c r="AB67" s="32">
        <f t="shared" si="22"/>
        <v>-44860041.764630914</v>
      </c>
      <c r="AC67" s="12"/>
      <c r="AD67" s="32"/>
      <c r="AE67" s="32"/>
      <c r="AF67" s="32">
        <f>AZ67/100*AF25</f>
        <v>5996305669.8591671</v>
      </c>
      <c r="AG67" s="34">
        <f t="shared" si="28"/>
        <v>8.8577486462632093E-4</v>
      </c>
      <c r="AH67" s="34">
        <f t="shared" si="23"/>
        <v>-7.4812800138129923E-3</v>
      </c>
      <c r="AT67" s="31">
        <v>12115875</v>
      </c>
      <c r="AV67" s="31">
        <f t="shared" si="24"/>
        <v>2.118730458958737E-3</v>
      </c>
      <c r="AW67" s="46">
        <v>6472.8786709325996</v>
      </c>
      <c r="AX67" s="34">
        <f t="shared" si="25"/>
        <v>-1.2303488168190569E-3</v>
      </c>
      <c r="AY67" s="31">
        <f t="shared" si="29"/>
        <v>96.292022052288658</v>
      </c>
      <c r="AZ67" s="31">
        <f t="shared" si="19"/>
        <v>104.33756841324322</v>
      </c>
      <c r="BB67" s="34">
        <f t="shared" si="20"/>
        <v>1.2567236905285174E-2</v>
      </c>
    </row>
    <row r="68" spans="1:54" s="31" customFormat="1">
      <c r="A68" s="31">
        <f t="shared" si="26"/>
        <v>2028</v>
      </c>
      <c r="B68" s="31">
        <f t="shared" si="27"/>
        <v>3</v>
      </c>
      <c r="C68" s="32"/>
      <c r="D68" s="44">
        <v>113780980.50880399</v>
      </c>
      <c r="E68" s="32"/>
      <c r="F68" s="33">
        <v>23001061.735614698</v>
      </c>
      <c r="G68" s="44">
        <v>2320021.6770711201</v>
      </c>
      <c r="H68" s="44">
        <v>12764074.750185501</v>
      </c>
      <c r="I68" s="44">
        <v>71753.247744469903</v>
      </c>
      <c r="J68" s="44">
        <v>394765.198459359</v>
      </c>
      <c r="K68" s="32"/>
      <c r="L68" s="44">
        <v>2497064.7065940099</v>
      </c>
      <c r="M68" s="33"/>
      <c r="N68" s="44">
        <v>946826.68474753201</v>
      </c>
      <c r="O68" s="32"/>
      <c r="P68" s="44">
        <v>18166441.693507802</v>
      </c>
      <c r="Q68" s="33"/>
      <c r="R68" s="44">
        <v>19769382.773024499</v>
      </c>
      <c r="S68" s="33"/>
      <c r="T68" s="33">
        <v>75589948.478672102</v>
      </c>
      <c r="U68" s="32"/>
      <c r="V68" s="32">
        <v>116509.181897688</v>
      </c>
      <c r="W68" s="33"/>
      <c r="X68" s="44">
        <v>292637.47439777799</v>
      </c>
      <c r="Y68" s="32"/>
      <c r="Z68" s="32">
        <f t="shared" si="21"/>
        <v>-6559061.1720340513</v>
      </c>
      <c r="AA68" s="32"/>
      <c r="AB68" s="32">
        <f t="shared" si="22"/>
        <v>-56357473.723639697</v>
      </c>
      <c r="AC68" s="12"/>
      <c r="AD68" s="32"/>
      <c r="AE68" s="32"/>
      <c r="AF68" s="32">
        <f>AZ68/100*AF25</f>
        <v>5974245473.000124</v>
      </c>
      <c r="AG68" s="34">
        <f t="shared" si="28"/>
        <v>-3.6789646948670713E-3</v>
      </c>
      <c r="AH68" s="34">
        <f t="shared" si="23"/>
        <v>-9.4334044321312954E-3</v>
      </c>
      <c r="AT68" s="31">
        <v>12114340</v>
      </c>
      <c r="AV68" s="31">
        <f t="shared" si="24"/>
        <v>-1.2669328463689168E-4</v>
      </c>
      <c r="AW68" s="46">
        <v>6449.8823356066996</v>
      </c>
      <c r="AX68" s="34">
        <f t="shared" si="25"/>
        <v>-3.5527215161885147E-3</v>
      </c>
      <c r="AY68" s="31">
        <f t="shared" si="29"/>
        <v>95.949923313706194</v>
      </c>
      <c r="AZ68" s="31">
        <f t="shared" si="19"/>
        <v>103.95371418270263</v>
      </c>
      <c r="BB68" s="34">
        <f t="shared" si="20"/>
        <v>1.4339199891640748E-2</v>
      </c>
    </row>
    <row r="69" spans="1:54" s="31" customFormat="1">
      <c r="A69" s="31">
        <f t="shared" si="26"/>
        <v>2028</v>
      </c>
      <c r="B69" s="31">
        <f t="shared" si="27"/>
        <v>4</v>
      </c>
      <c r="C69" s="32"/>
      <c r="D69" s="44">
        <v>113944412.28935701</v>
      </c>
      <c r="E69" s="32"/>
      <c r="F69" s="33">
        <v>23120676.281769399</v>
      </c>
      <c r="G69" s="44">
        <v>2409930.5625316198</v>
      </c>
      <c r="H69" s="44">
        <v>13258726.9105793</v>
      </c>
      <c r="I69" s="44">
        <v>74533.934923659996</v>
      </c>
      <c r="J69" s="44">
        <v>410063.71888390603</v>
      </c>
      <c r="K69" s="32"/>
      <c r="L69" s="44">
        <v>2488453.8706920901</v>
      </c>
      <c r="M69" s="33"/>
      <c r="N69" s="44">
        <v>950446.99006364099</v>
      </c>
      <c r="O69" s="32"/>
      <c r="P69" s="44">
        <v>18141677.876765002</v>
      </c>
      <c r="Q69" s="33"/>
      <c r="R69" s="44">
        <v>22576356.493237998</v>
      </c>
      <c r="S69" s="33"/>
      <c r="T69" s="33">
        <v>86322655.783092394</v>
      </c>
      <c r="U69" s="32"/>
      <c r="V69" s="32">
        <v>116551.804040772</v>
      </c>
      <c r="W69" s="33"/>
      <c r="X69" s="44">
        <v>292744.52893289999</v>
      </c>
      <c r="Y69" s="32"/>
      <c r="Z69" s="32">
        <f t="shared" si="21"/>
        <v>-3866668.8452463597</v>
      </c>
      <c r="AA69" s="32"/>
      <c r="AB69" s="32">
        <f t="shared" si="22"/>
        <v>-45763434.38302961</v>
      </c>
      <c r="AC69" s="12"/>
      <c r="AD69" s="32"/>
      <c r="AE69" s="32"/>
      <c r="AF69" s="32">
        <f>AZ69/100*AF25</f>
        <v>5960430272.981493</v>
      </c>
      <c r="AG69" s="34">
        <f t="shared" si="28"/>
        <v>-2.3124593860542053E-3</v>
      </c>
      <c r="AH69" s="34">
        <f t="shared" si="23"/>
        <v>-7.6778742954974758E-3</v>
      </c>
      <c r="AT69" s="31">
        <v>12072293</v>
      </c>
      <c r="AV69" s="31">
        <f t="shared" si="24"/>
        <v>-3.4708452957404202E-3</v>
      </c>
      <c r="AW69" s="46">
        <v>6457.3798110006001</v>
      </c>
      <c r="AX69" s="34">
        <f t="shared" si="25"/>
        <v>1.1624204913802073E-3</v>
      </c>
      <c r="AY69" s="31">
        <f t="shared" si="29"/>
        <v>96.061457470712412</v>
      </c>
      <c r="AZ69" s="31">
        <f t="shared" si="19"/>
        <v>103.71332544062564</v>
      </c>
      <c r="BB69" s="34">
        <f t="shared" si="20"/>
        <v>1.2537831719178775E-2</v>
      </c>
    </row>
    <row r="70" spans="1:54" s="23" customFormat="1">
      <c r="A70" s="23">
        <f t="shared" si="26"/>
        <v>2029</v>
      </c>
      <c r="B70" s="23">
        <f t="shared" si="27"/>
        <v>1</v>
      </c>
      <c r="C70" s="24"/>
      <c r="D70" s="41">
        <v>114087475.842755</v>
      </c>
      <c r="E70" s="24"/>
      <c r="F70" s="25">
        <v>23257577.295791999</v>
      </c>
      <c r="G70" s="41">
        <v>2520828.08224859</v>
      </c>
      <c r="H70" s="41">
        <v>13868852.344004</v>
      </c>
      <c r="I70" s="41">
        <v>77963.755121089998</v>
      </c>
      <c r="J70" s="41">
        <v>428933.57764960499</v>
      </c>
      <c r="K70" s="24"/>
      <c r="L70" s="41">
        <v>3059300.0954685402</v>
      </c>
      <c r="M70" s="25"/>
      <c r="N70" s="41">
        <v>953885.62493311195</v>
      </c>
      <c r="O70" s="24"/>
      <c r="P70" s="41">
        <v>21122720.005309299</v>
      </c>
      <c r="Q70" s="25"/>
      <c r="R70" s="41">
        <v>19804963.564374998</v>
      </c>
      <c r="S70" s="25"/>
      <c r="T70" s="25">
        <v>75725994.718248293</v>
      </c>
      <c r="U70" s="24"/>
      <c r="V70" s="24">
        <v>120717.03557691</v>
      </c>
      <c r="W70" s="25"/>
      <c r="X70" s="41">
        <v>303206.38968210499</v>
      </c>
      <c r="Y70" s="24"/>
      <c r="Z70" s="24">
        <f t="shared" si="21"/>
        <v>-7345082.4162417427</v>
      </c>
      <c r="AA70" s="24"/>
      <c r="AB70" s="24">
        <f t="shared" si="22"/>
        <v>-59484201.129816011</v>
      </c>
      <c r="AC70" s="12"/>
      <c r="AD70" s="24"/>
      <c r="AE70" s="24"/>
      <c r="AF70" s="24">
        <f>AZ70/100*AF25</f>
        <v>5996915553.0656042</v>
      </c>
      <c r="AG70" s="26">
        <f t="shared" si="28"/>
        <v>6.1212493751496818E-3</v>
      </c>
      <c r="AH70" s="26">
        <f t="shared" si="23"/>
        <v>-9.9191326947080105E-3</v>
      </c>
      <c r="AT70" s="23">
        <v>12186553</v>
      </c>
      <c r="AV70" s="23">
        <f t="shared" si="24"/>
        <v>9.4646476854065749E-3</v>
      </c>
      <c r="AW70" s="43">
        <v>6435.9926402875999</v>
      </c>
      <c r="AX70" s="26">
        <f t="shared" si="25"/>
        <v>-3.3120509152281259E-3</v>
      </c>
      <c r="AY70" s="23">
        <f t="shared" si="29"/>
        <v>95.743297032578397</v>
      </c>
      <c r="AZ70" s="23">
        <f t="shared" si="19"/>
        <v>104.34818056917376</v>
      </c>
      <c r="BB70" s="26">
        <f t="shared" si="20"/>
        <v>1.428686500528163E-2</v>
      </c>
    </row>
    <row r="71" spans="1:54" s="31" customFormat="1">
      <c r="A71" s="31">
        <f t="shared" si="26"/>
        <v>2029</v>
      </c>
      <c r="B71" s="31">
        <f t="shared" si="27"/>
        <v>2</v>
      </c>
      <c r="C71" s="32"/>
      <c r="D71" s="44">
        <v>113936518.956644</v>
      </c>
      <c r="E71" s="32"/>
      <c r="F71" s="33">
        <v>23311637.811965302</v>
      </c>
      <c r="G71" s="44">
        <v>2602326.7993831998</v>
      </c>
      <c r="H71" s="44">
        <v>14317234.239669601</v>
      </c>
      <c r="I71" s="44">
        <v>80484.334001540206</v>
      </c>
      <c r="J71" s="44">
        <v>442801.05895884102</v>
      </c>
      <c r="K71" s="32"/>
      <c r="L71" s="44">
        <v>2531565.4983924301</v>
      </c>
      <c r="M71" s="33"/>
      <c r="N71" s="44">
        <v>954569.298434161</v>
      </c>
      <c r="O71" s="32"/>
      <c r="P71" s="44">
        <v>18388064.0422231</v>
      </c>
      <c r="Q71" s="33"/>
      <c r="R71" s="44">
        <v>22697999.4584224</v>
      </c>
      <c r="S71" s="33"/>
      <c r="T71" s="33">
        <v>86787768.203477696</v>
      </c>
      <c r="U71" s="32"/>
      <c r="V71" s="32">
        <v>121910.610731273</v>
      </c>
      <c r="W71" s="33"/>
      <c r="X71" s="44">
        <v>306204.306352599</v>
      </c>
      <c r="Y71" s="32"/>
      <c r="Z71" s="32">
        <f t="shared" si="21"/>
        <v>-3977862.5396382175</v>
      </c>
      <c r="AA71" s="32"/>
      <c r="AB71" s="32">
        <f t="shared" si="22"/>
        <v>-45536814.795389399</v>
      </c>
      <c r="AC71" s="12"/>
      <c r="AD71" s="32"/>
      <c r="AE71" s="32"/>
      <c r="AF71" s="32">
        <f>AZ71/100*AF25</f>
        <v>6024728237.5829287</v>
      </c>
      <c r="AG71" s="34">
        <f t="shared" si="28"/>
        <v>4.6378316104696005E-3</v>
      </c>
      <c r="AH71" s="34">
        <f t="shared" si="23"/>
        <v>-7.5583184833675409E-3</v>
      </c>
      <c r="AT71" s="31">
        <v>12231115</v>
      </c>
      <c r="AV71" s="31">
        <f t="shared" si="24"/>
        <v>3.6566533621115011E-3</v>
      </c>
      <c r="AW71" s="46">
        <v>6442.2844891625</v>
      </c>
      <c r="AX71" s="34">
        <f t="shared" si="25"/>
        <v>9.7760349126485915E-4</v>
      </c>
      <c r="AY71" s="31">
        <f t="shared" si="29"/>
        <v>95.83689601402267</v>
      </c>
      <c r="AZ71" s="31">
        <f t="shared" si="19"/>
        <v>104.83212985951246</v>
      </c>
      <c r="BB71" s="34">
        <f t="shared" ref="BB71:BB102" si="30">T78/AF78</f>
        <v>1.248055450125278E-2</v>
      </c>
    </row>
    <row r="72" spans="1:54" s="31" customFormat="1">
      <c r="A72" s="31">
        <f t="shared" si="26"/>
        <v>2029</v>
      </c>
      <c r="B72" s="31">
        <f t="shared" si="27"/>
        <v>3</v>
      </c>
      <c r="C72" s="32"/>
      <c r="D72" s="44">
        <v>113799535.157566</v>
      </c>
      <c r="E72" s="32"/>
      <c r="F72" s="33">
        <v>23347175.894736402</v>
      </c>
      <c r="G72" s="44">
        <v>2662763.30914476</v>
      </c>
      <c r="H72" s="44">
        <v>14649738.084724501</v>
      </c>
      <c r="I72" s="44">
        <v>82353.504406540203</v>
      </c>
      <c r="J72" s="44">
        <v>453084.68303272198</v>
      </c>
      <c r="K72" s="32"/>
      <c r="L72" s="44">
        <v>2533766.37617118</v>
      </c>
      <c r="M72" s="33"/>
      <c r="N72" s="44">
        <v>954245.29469426</v>
      </c>
      <c r="O72" s="32"/>
      <c r="P72" s="44">
        <v>18397701.834499199</v>
      </c>
      <c r="Q72" s="33"/>
      <c r="R72" s="44">
        <v>19674813.642222401</v>
      </c>
      <c r="S72" s="33"/>
      <c r="T72" s="33">
        <v>75228355.210582897</v>
      </c>
      <c r="U72" s="32"/>
      <c r="V72" s="32">
        <v>124903.649707588</v>
      </c>
      <c r="W72" s="33"/>
      <c r="X72" s="44">
        <v>313721.95734402101</v>
      </c>
      <c r="Y72" s="32"/>
      <c r="Z72" s="32">
        <f t="shared" si="21"/>
        <v>-7035470.2736718506</v>
      </c>
      <c r="AA72" s="32"/>
      <c r="AB72" s="32">
        <f t="shared" si="22"/>
        <v>-56968881.781482294</v>
      </c>
      <c r="AC72" s="12"/>
      <c r="AD72" s="32"/>
      <c r="AE72" s="32"/>
      <c r="AF72" s="32">
        <f>AZ72/100*AF25</f>
        <v>6025346755.2872152</v>
      </c>
      <c r="AG72" s="34">
        <f t="shared" si="28"/>
        <v>1.0266317083452706E-4</v>
      </c>
      <c r="AH72" s="34">
        <f t="shared" si="23"/>
        <v>-9.4548719094867621E-3</v>
      </c>
      <c r="AT72" s="31">
        <v>12271888</v>
      </c>
      <c r="AV72" s="31">
        <f t="shared" si="24"/>
        <v>3.33354726858508E-3</v>
      </c>
      <c r="AW72" s="46">
        <v>6421.5393694902996</v>
      </c>
      <c r="AX72" s="34">
        <f t="shared" si="25"/>
        <v>-3.2201495769239603E-3</v>
      </c>
      <c r="AY72" s="31">
        <f t="shared" si="29"/>
        <v>95.528286873869405</v>
      </c>
      <c r="AZ72" s="31">
        <f t="shared" si="19"/>
        <v>104.84289225836918</v>
      </c>
      <c r="BB72" s="34">
        <f t="shared" si="30"/>
        <v>1.4260544011976071E-2</v>
      </c>
    </row>
    <row r="73" spans="1:54" s="31" customFormat="1">
      <c r="A73" s="31">
        <f t="shared" si="26"/>
        <v>2029</v>
      </c>
      <c r="B73" s="31">
        <f t="shared" si="27"/>
        <v>4</v>
      </c>
      <c r="C73" s="32"/>
      <c r="D73" s="44">
        <v>112952606.00529701</v>
      </c>
      <c r="E73" s="32"/>
      <c r="F73" s="33">
        <v>23281420.2187475</v>
      </c>
      <c r="G73" s="44">
        <v>2750947.03187175</v>
      </c>
      <c r="H73" s="44">
        <v>15134898.9087638</v>
      </c>
      <c r="I73" s="44">
        <v>85080.836037269793</v>
      </c>
      <c r="J73" s="44">
        <v>468089.65697207203</v>
      </c>
      <c r="K73" s="32"/>
      <c r="L73" s="44">
        <v>2483358.7223416599</v>
      </c>
      <c r="M73" s="33"/>
      <c r="N73" s="44">
        <v>946951.83977373305</v>
      </c>
      <c r="O73" s="32"/>
      <c r="P73" s="44">
        <v>18096009.842094298</v>
      </c>
      <c r="Q73" s="33"/>
      <c r="R73" s="44">
        <v>22672462.479246698</v>
      </c>
      <c r="S73" s="33"/>
      <c r="T73" s="33">
        <v>86690125.350266099</v>
      </c>
      <c r="U73" s="32"/>
      <c r="V73" s="32">
        <v>119377.917282685</v>
      </c>
      <c r="W73" s="33"/>
      <c r="X73" s="44">
        <v>299842.91060552897</v>
      </c>
      <c r="Y73" s="32"/>
      <c r="Z73" s="32">
        <f t="shared" si="21"/>
        <v>-3919890.38433351</v>
      </c>
      <c r="AA73" s="32"/>
      <c r="AB73" s="32">
        <f t="shared" si="22"/>
        <v>-44358490.497125208</v>
      </c>
      <c r="AC73" s="12"/>
      <c r="AD73" s="32"/>
      <c r="AE73" s="32"/>
      <c r="AF73" s="32">
        <f>AZ73/100*AF25</f>
        <v>6035653441.3058176</v>
      </c>
      <c r="AG73" s="34">
        <f t="shared" si="28"/>
        <v>1.7105548339700614E-3</v>
      </c>
      <c r="AH73" s="34">
        <f t="shared" si="23"/>
        <v>-7.3494097910843962E-3</v>
      </c>
      <c r="AT73" s="31">
        <v>12307598</v>
      </c>
      <c r="AV73" s="31">
        <f t="shared" si="24"/>
        <v>2.9099026979385731E-3</v>
      </c>
      <c r="AW73" s="46">
        <v>6413.8600560190998</v>
      </c>
      <c r="AX73" s="34">
        <f t="shared" si="25"/>
        <v>-1.1958680044360272E-3</v>
      </c>
      <c r="AY73" s="31">
        <f t="shared" si="29"/>
        <v>95.414047652078352</v>
      </c>
      <c r="AZ73" s="31">
        <f t="shared" si="19"/>
        <v>105.02223177452915</v>
      </c>
      <c r="BB73" s="34">
        <f t="shared" si="30"/>
        <v>1.248361216491869E-2</v>
      </c>
    </row>
    <row r="74" spans="1:54" s="23" customFormat="1">
      <c r="A74" s="23">
        <f t="shared" si="26"/>
        <v>2030</v>
      </c>
      <c r="B74" s="23">
        <f t="shared" si="27"/>
        <v>1</v>
      </c>
      <c r="C74" s="24"/>
      <c r="D74" s="41">
        <v>112811151.68500499</v>
      </c>
      <c r="E74" s="24"/>
      <c r="F74" s="25">
        <v>23360918.778312299</v>
      </c>
      <c r="G74" s="41">
        <v>2856156.5885761399</v>
      </c>
      <c r="H74" s="41">
        <v>15713730.847913601</v>
      </c>
      <c r="I74" s="41">
        <v>88334.739852870407</v>
      </c>
      <c r="J74" s="41">
        <v>485991.675708669</v>
      </c>
      <c r="K74" s="24"/>
      <c r="L74" s="41">
        <v>3044091.4601438101</v>
      </c>
      <c r="M74" s="25"/>
      <c r="N74" s="41">
        <v>948533.40643033397</v>
      </c>
      <c r="O74" s="24"/>
      <c r="P74" s="41">
        <v>21014355.997267999</v>
      </c>
      <c r="Q74" s="25"/>
      <c r="R74" s="41">
        <v>19964493.878882401</v>
      </c>
      <c r="S74" s="25"/>
      <c r="T74" s="25">
        <v>76335972.702530995</v>
      </c>
      <c r="U74" s="24"/>
      <c r="V74" s="24">
        <v>120032.75818170101</v>
      </c>
      <c r="W74" s="25"/>
      <c r="X74" s="41">
        <v>301487.68214798701</v>
      </c>
      <c r="Y74" s="24"/>
      <c r="Z74" s="24">
        <f t="shared" si="21"/>
        <v>-7269017.0078223404</v>
      </c>
      <c r="AA74" s="24"/>
      <c r="AB74" s="24">
        <f t="shared" si="22"/>
        <v>-57489534.979741998</v>
      </c>
      <c r="AC74" s="12"/>
      <c r="AD74" s="24"/>
      <c r="AE74" s="24"/>
      <c r="AF74" s="24">
        <f>AZ74/100*AF25</f>
        <v>6074204956.7337885</v>
      </c>
      <c r="AG74" s="26">
        <f t="shared" si="28"/>
        <v>6.3872977139705096E-3</v>
      </c>
      <c r="AH74" s="26">
        <f t="shared" si="23"/>
        <v>-9.4645365754426527E-3</v>
      </c>
      <c r="AT74" s="23">
        <v>12335294</v>
      </c>
      <c r="AV74" s="23">
        <f t="shared" si="24"/>
        <v>2.2503172430558748E-3</v>
      </c>
      <c r="AW74" s="43">
        <v>6440.3344939299004</v>
      </c>
      <c r="AX74" s="26">
        <f t="shared" si="25"/>
        <v>4.1276918547600051E-3</v>
      </c>
      <c r="AY74" s="23">
        <f t="shared" si="29"/>
        <v>95.807887439401512</v>
      </c>
      <c r="AZ74" s="23">
        <f t="shared" si="19"/>
        <v>105.69304003545868</v>
      </c>
      <c r="BB74" s="26">
        <f t="shared" si="30"/>
        <v>1.4268889797491548E-2</v>
      </c>
    </row>
    <row r="75" spans="1:54" s="31" customFormat="1">
      <c r="A75" s="31">
        <f t="shared" si="26"/>
        <v>2030</v>
      </c>
      <c r="B75" s="31">
        <f t="shared" si="27"/>
        <v>2</v>
      </c>
      <c r="C75" s="32"/>
      <c r="D75" s="44">
        <v>113076064.714645</v>
      </c>
      <c r="E75" s="32"/>
      <c r="F75" s="33">
        <v>23495774.5066678</v>
      </c>
      <c r="G75" s="44">
        <v>2942861.23795954</v>
      </c>
      <c r="H75" s="44">
        <v>16190754.2468137</v>
      </c>
      <c r="I75" s="44">
        <v>91016.326947200097</v>
      </c>
      <c r="J75" s="44">
        <v>500744.97670556698</v>
      </c>
      <c r="K75" s="32"/>
      <c r="L75" s="44">
        <v>2546687.5968449698</v>
      </c>
      <c r="M75" s="33"/>
      <c r="N75" s="44">
        <v>952931.38239960396</v>
      </c>
      <c r="O75" s="32"/>
      <c r="P75" s="44">
        <v>18457521.352221999</v>
      </c>
      <c r="Q75" s="33"/>
      <c r="R75" s="44">
        <v>22727171.137746099</v>
      </c>
      <c r="S75" s="33"/>
      <c r="T75" s="33">
        <v>86899308.647730798</v>
      </c>
      <c r="U75" s="32"/>
      <c r="V75" s="32">
        <v>121607.202405617</v>
      </c>
      <c r="W75" s="33"/>
      <c r="X75" s="44">
        <v>305442.23211359902</v>
      </c>
      <c r="Y75" s="32"/>
      <c r="Z75" s="32">
        <f t="shared" si="21"/>
        <v>-4146615.1457606591</v>
      </c>
      <c r="AA75" s="32"/>
      <c r="AB75" s="32">
        <f t="shared" si="22"/>
        <v>-44634277.419136196</v>
      </c>
      <c r="AC75" s="12"/>
      <c r="AD75" s="32"/>
      <c r="AE75" s="32"/>
      <c r="AF75" s="32">
        <f>AZ75/100*AF25</f>
        <v>6060262030.2678156</v>
      </c>
      <c r="AG75" s="34">
        <f t="shared" si="28"/>
        <v>-2.2954323348137839E-3</v>
      </c>
      <c r="AH75" s="34">
        <f t="shared" si="23"/>
        <v>-7.3650738526175102E-3</v>
      </c>
      <c r="AT75" s="31">
        <v>12342318</v>
      </c>
      <c r="AV75" s="31">
        <f t="shared" si="24"/>
        <v>5.6942299064781105E-4</v>
      </c>
      <c r="AW75" s="46">
        <v>6421.8943675890996</v>
      </c>
      <c r="AX75" s="34">
        <f t="shared" si="25"/>
        <v>-2.8632249393538297E-3</v>
      </c>
      <c r="AY75" s="31">
        <f t="shared" si="29"/>
        <v>95.53356790669821</v>
      </c>
      <c r="AZ75" s="31">
        <f t="shared" si="19"/>
        <v>105.45042881379651</v>
      </c>
      <c r="BB75" s="34">
        <f t="shared" si="30"/>
        <v>1.2442304071088284E-2</v>
      </c>
    </row>
    <row r="76" spans="1:54" s="31" customFormat="1">
      <c r="A76" s="31">
        <f t="shared" si="26"/>
        <v>2030</v>
      </c>
      <c r="B76" s="31">
        <f t="shared" si="27"/>
        <v>3</v>
      </c>
      <c r="C76" s="32"/>
      <c r="D76" s="44">
        <v>113280582.390761</v>
      </c>
      <c r="E76" s="32"/>
      <c r="F76" s="33">
        <v>23589467.390778601</v>
      </c>
      <c r="G76" s="44">
        <v>2999380.6135144099</v>
      </c>
      <c r="H76" s="44">
        <v>16501707.1752048</v>
      </c>
      <c r="I76" s="44">
        <v>92764.348871580296</v>
      </c>
      <c r="J76" s="44">
        <v>510362.07758365799</v>
      </c>
      <c r="K76" s="32"/>
      <c r="L76" s="44">
        <v>2469459.6875176099</v>
      </c>
      <c r="M76" s="33"/>
      <c r="N76" s="44">
        <v>955436.36503941903</v>
      </c>
      <c r="O76" s="32"/>
      <c r="P76" s="44">
        <v>18070567.038991202</v>
      </c>
      <c r="Q76" s="33"/>
      <c r="R76" s="44">
        <v>19740528.747097399</v>
      </c>
      <c r="S76" s="33"/>
      <c r="T76" s="33">
        <v>75479622.609712407</v>
      </c>
      <c r="U76" s="32"/>
      <c r="V76" s="32">
        <v>122912.69133396901</v>
      </c>
      <c r="W76" s="33"/>
      <c r="X76" s="44">
        <v>308721.24391871702</v>
      </c>
      <c r="Y76" s="32"/>
      <c r="Z76" s="32">
        <f t="shared" si="21"/>
        <v>-7150922.0049042627</v>
      </c>
      <c r="AA76" s="32"/>
      <c r="AB76" s="32">
        <f t="shared" si="22"/>
        <v>-55871526.820039794</v>
      </c>
      <c r="AC76" s="12"/>
      <c r="AD76" s="32"/>
      <c r="AE76" s="32"/>
      <c r="AF76" s="32">
        <f>AZ76/100*AF25</f>
        <v>6020149600.0503273</v>
      </c>
      <c r="AG76" s="34">
        <f t="shared" si="28"/>
        <v>-6.6189267092986795E-3</v>
      </c>
      <c r="AH76" s="34">
        <f t="shared" si="23"/>
        <v>-9.2807538901645767E-3</v>
      </c>
      <c r="AT76" s="31">
        <v>12264487</v>
      </c>
      <c r="AV76" s="31">
        <f t="shared" si="24"/>
        <v>-6.3060277656109658E-3</v>
      </c>
      <c r="AW76" s="46">
        <v>6419.8722118548003</v>
      </c>
      <c r="AX76" s="34">
        <f t="shared" si="25"/>
        <v>-3.1488461481163528E-4</v>
      </c>
      <c r="AY76" s="31">
        <f t="shared" si="29"/>
        <v>95.503485855966332</v>
      </c>
      <c r="AZ76" s="31">
        <f t="shared" si="19"/>
        <v>104.75246015401387</v>
      </c>
      <c r="BB76" s="34">
        <f t="shared" si="30"/>
        <v>1.4234432611313755E-2</v>
      </c>
    </row>
    <row r="77" spans="1:54" s="31" customFormat="1">
      <c r="A77" s="31">
        <f t="shared" si="26"/>
        <v>2030</v>
      </c>
      <c r="B77" s="31">
        <f t="shared" si="27"/>
        <v>4</v>
      </c>
      <c r="C77" s="32"/>
      <c r="D77" s="44">
        <v>113456249.335206</v>
      </c>
      <c r="E77" s="32"/>
      <c r="F77" s="33">
        <v>23657988.1463193</v>
      </c>
      <c r="G77" s="44">
        <v>3035971.8224931299</v>
      </c>
      <c r="H77" s="44">
        <v>16703021.2108537</v>
      </c>
      <c r="I77" s="44">
        <v>93896.03574721</v>
      </c>
      <c r="J77" s="44">
        <v>516588.28487176303</v>
      </c>
      <c r="K77" s="32"/>
      <c r="L77" s="44">
        <v>2518508.4541517301</v>
      </c>
      <c r="M77" s="33"/>
      <c r="N77" s="44">
        <v>958667.59755908698</v>
      </c>
      <c r="O77" s="32"/>
      <c r="P77" s="44">
        <v>18342858.610179201</v>
      </c>
      <c r="Q77" s="33"/>
      <c r="R77" s="44">
        <v>22484357.1943256</v>
      </c>
      <c r="S77" s="33"/>
      <c r="T77" s="33">
        <v>85970888.489965394</v>
      </c>
      <c r="U77" s="32"/>
      <c r="V77" s="32">
        <v>124653.40923485201</v>
      </c>
      <c r="W77" s="33"/>
      <c r="X77" s="44">
        <v>313093.42542283901</v>
      </c>
      <c r="Y77" s="32"/>
      <c r="Z77" s="32">
        <f t="shared" si="21"/>
        <v>-4526153.5944696665</v>
      </c>
      <c r="AA77" s="32"/>
      <c r="AB77" s="32">
        <f t="shared" si="22"/>
        <v>-45828219.455419809</v>
      </c>
      <c r="AC77" s="12"/>
      <c r="AD77" s="32"/>
      <c r="AE77" s="32"/>
      <c r="AF77" s="32">
        <f>AZ77/100*AF25</f>
        <v>6017477484.2614737</v>
      </c>
      <c r="AG77" s="34">
        <f t="shared" si="28"/>
        <v>-4.4386202443063991E-4</v>
      </c>
      <c r="AH77" s="34">
        <f t="shared" si="23"/>
        <v>-7.6158522529219431E-3</v>
      </c>
      <c r="AT77" s="31">
        <v>12283783</v>
      </c>
      <c r="AV77" s="31">
        <f t="shared" si="24"/>
        <v>1.5733230423742959E-3</v>
      </c>
      <c r="AW77" s="46">
        <v>6406.9424841368</v>
      </c>
      <c r="AX77" s="34">
        <f t="shared" si="25"/>
        <v>-2.0140163684449295E-3</v>
      </c>
      <c r="AY77" s="31">
        <f t="shared" si="29"/>
        <v>95.311140272208874</v>
      </c>
      <c r="AZ77" s="31">
        <f t="shared" si="19"/>
        <v>104.70596451498581</v>
      </c>
      <c r="BB77" s="34">
        <f t="shared" si="30"/>
        <v>1.2448659474963094E-2</v>
      </c>
    </row>
    <row r="78" spans="1:54" s="23" customFormat="1">
      <c r="A78" s="23">
        <f t="shared" si="26"/>
        <v>2031</v>
      </c>
      <c r="B78" s="23">
        <f t="shared" si="27"/>
        <v>1</v>
      </c>
      <c r="C78" s="24"/>
      <c r="D78" s="41">
        <v>113633212.238684</v>
      </c>
      <c r="E78" s="24"/>
      <c r="F78" s="25">
        <v>23756526.3479442</v>
      </c>
      <c r="G78" s="41">
        <v>3102344.9216612098</v>
      </c>
      <c r="H78" s="41">
        <v>17068186.4192462</v>
      </c>
      <c r="I78" s="41">
        <v>95948.812010150403</v>
      </c>
      <c r="J78" s="41">
        <v>527882.05420354602</v>
      </c>
      <c r="K78" s="24"/>
      <c r="L78" s="41">
        <v>2988840.570022</v>
      </c>
      <c r="M78" s="25"/>
      <c r="N78" s="41">
        <v>962289.99462594802</v>
      </c>
      <c r="O78" s="24"/>
      <c r="P78" s="41">
        <v>20803343.555176798</v>
      </c>
      <c r="Q78" s="25"/>
      <c r="R78" s="41">
        <v>19639973.363397401</v>
      </c>
      <c r="S78" s="25"/>
      <c r="T78" s="25">
        <v>75095140.384829298</v>
      </c>
      <c r="U78" s="24"/>
      <c r="V78" s="24">
        <v>122626.347356142</v>
      </c>
      <c r="W78" s="25"/>
      <c r="X78" s="41">
        <v>308002.03040167497</v>
      </c>
      <c r="Y78" s="24"/>
      <c r="Z78" s="24">
        <f t="shared" ref="Z78:Z109" si="31">R78+V78-N78-L78-F78</f>
        <v>-7945057.201838607</v>
      </c>
      <c r="AA78" s="24"/>
      <c r="AB78" s="24">
        <f t="shared" ref="AB78:AB109" si="32">T78-P78-D78</f>
        <v>-59341415.409031495</v>
      </c>
      <c r="AC78" s="12"/>
      <c r="AD78" s="24"/>
      <c r="AE78" s="24"/>
      <c r="AF78" s="24">
        <f>AZ78/100*AF25</f>
        <v>6016971471.6835184</v>
      </c>
      <c r="AG78" s="26">
        <f t="shared" si="28"/>
        <v>-8.4090481315253146E-5</v>
      </c>
      <c r="AH78" s="26">
        <f t="shared" ref="AH78:AH109" si="33">AB78/AF78</f>
        <v>-9.8623394989154015E-3</v>
      </c>
      <c r="AT78" s="23">
        <v>12321980</v>
      </c>
      <c r="AV78" s="23">
        <f t="shared" si="24"/>
        <v>3.1095469530844039E-3</v>
      </c>
      <c r="AW78" s="43">
        <v>6386.5444613889003</v>
      </c>
      <c r="AX78" s="26">
        <f t="shared" si="25"/>
        <v>-3.1837374533022415E-3</v>
      </c>
      <c r="AY78" s="23">
        <f t="shared" si="29"/>
        <v>95.007694625207293</v>
      </c>
      <c r="AZ78" s="23">
        <f t="shared" si="19"/>
        <v>104.69715974003317</v>
      </c>
      <c r="BB78" s="26">
        <f t="shared" si="30"/>
        <v>1.4194351419275502E-2</v>
      </c>
    </row>
    <row r="79" spans="1:54" s="31" customFormat="1">
      <c r="A79" s="31">
        <f t="shared" si="26"/>
        <v>2031</v>
      </c>
      <c r="B79" s="31">
        <f t="shared" si="27"/>
        <v>2</v>
      </c>
      <c r="C79" s="32"/>
      <c r="D79" s="44">
        <v>113397308.552817</v>
      </c>
      <c r="E79" s="32"/>
      <c r="F79" s="33">
        <v>23811510.453655701</v>
      </c>
      <c r="G79" s="44">
        <v>3200207.3147240402</v>
      </c>
      <c r="H79" s="44">
        <v>17606596.431803901</v>
      </c>
      <c r="I79" s="44">
        <v>98975.483960539597</v>
      </c>
      <c r="J79" s="44">
        <v>544533.91026199004</v>
      </c>
      <c r="K79" s="32"/>
      <c r="L79" s="44">
        <v>2491089.5648069801</v>
      </c>
      <c r="M79" s="33"/>
      <c r="N79" s="44">
        <v>961664.30088045797</v>
      </c>
      <c r="O79" s="32"/>
      <c r="P79" s="44">
        <v>18217068.840529099</v>
      </c>
      <c r="Q79" s="33"/>
      <c r="R79" s="44">
        <v>22472699.048935998</v>
      </c>
      <c r="S79" s="33"/>
      <c r="T79" s="33">
        <v>85926312.560636804</v>
      </c>
      <c r="U79" s="32"/>
      <c r="V79" s="32">
        <v>119612.687971199</v>
      </c>
      <c r="W79" s="33"/>
      <c r="X79" s="44">
        <v>300432.586888808</v>
      </c>
      <c r="Y79" s="32"/>
      <c r="Z79" s="32">
        <f t="shared" si="31"/>
        <v>-4671952.5824359395</v>
      </c>
      <c r="AA79" s="32"/>
      <c r="AB79" s="32">
        <f t="shared" si="32"/>
        <v>-45688064.832709298</v>
      </c>
      <c r="AC79" s="12"/>
      <c r="AD79" s="32"/>
      <c r="AE79" s="32"/>
      <c r="AF79" s="32">
        <f>AZ79/100*AF25</f>
        <v>6025458249.5924063</v>
      </c>
      <c r="AG79" s="34">
        <f t="shared" si="28"/>
        <v>1.4104733500611571E-3</v>
      </c>
      <c r="AH79" s="34">
        <f t="shared" si="33"/>
        <v>-7.5825045897214335E-3</v>
      </c>
      <c r="AT79" s="31">
        <v>12315551</v>
      </c>
      <c r="AV79" s="31">
        <f t="shared" ref="AV79:AV110" si="34">(AT79-AT78)/AT78</f>
        <v>-5.217505628153917E-4</v>
      </c>
      <c r="AW79" s="46">
        <v>6398.8911372028997</v>
      </c>
      <c r="AX79" s="34">
        <f t="shared" ref="AX79:AX110" si="35">(AW79-AW78)/AW78</f>
        <v>1.9332325780621413E-3</v>
      </c>
      <c r="AY79" s="31">
        <f t="shared" si="29"/>
        <v>95.191366595623322</v>
      </c>
      <c r="AZ79" s="31">
        <f t="shared" si="19"/>
        <v>104.84483229367358</v>
      </c>
      <c r="BB79" s="34">
        <f t="shared" si="30"/>
        <v>1.2427727678276794E-2</v>
      </c>
    </row>
    <row r="80" spans="1:54" s="31" customFormat="1">
      <c r="A80" s="31">
        <f t="shared" si="26"/>
        <v>2031</v>
      </c>
      <c r="B80" s="31">
        <f t="shared" si="27"/>
        <v>3</v>
      </c>
      <c r="C80" s="32"/>
      <c r="D80" s="44">
        <v>113680366.52745301</v>
      </c>
      <c r="E80" s="32"/>
      <c r="F80" s="33">
        <v>23933531.4319878</v>
      </c>
      <c r="G80" s="44">
        <v>3270779.15554502</v>
      </c>
      <c r="H80" s="44">
        <v>17994861.877941702</v>
      </c>
      <c r="I80" s="44">
        <v>101158.11821274</v>
      </c>
      <c r="J80" s="44">
        <v>556542.11993637995</v>
      </c>
      <c r="K80" s="32"/>
      <c r="L80" s="44">
        <v>2435382.61932076</v>
      </c>
      <c r="M80" s="33"/>
      <c r="N80" s="44">
        <v>965946.31573535898</v>
      </c>
      <c r="O80" s="32"/>
      <c r="P80" s="44">
        <v>17951563.617914502</v>
      </c>
      <c r="Q80" s="33"/>
      <c r="R80" s="44">
        <v>19607625.274305802</v>
      </c>
      <c r="S80" s="33"/>
      <c r="T80" s="33">
        <v>74971454.662523896</v>
      </c>
      <c r="U80" s="32"/>
      <c r="V80" s="32">
        <v>125186.030996373</v>
      </c>
      <c r="W80" s="33"/>
      <c r="X80" s="44">
        <v>314431.21772866399</v>
      </c>
      <c r="Y80" s="32"/>
      <c r="Z80" s="32">
        <f t="shared" si="31"/>
        <v>-7602049.0617417414</v>
      </c>
      <c r="AA80" s="32"/>
      <c r="AB80" s="32">
        <f t="shared" si="32"/>
        <v>-56660475.482843608</v>
      </c>
      <c r="AC80" s="12"/>
      <c r="AD80" s="32"/>
      <c r="AE80" s="32"/>
      <c r="AF80" s="32">
        <f>AZ80/100*AF25</f>
        <v>6005589862.3002605</v>
      </c>
      <c r="AG80" s="34">
        <f t="shared" si="28"/>
        <v>-3.2974068476019614E-3</v>
      </c>
      <c r="AH80" s="34">
        <f t="shared" si="33"/>
        <v>-9.4346228733544445E-3</v>
      </c>
      <c r="AT80" s="31">
        <v>12285522</v>
      </c>
      <c r="AV80" s="31">
        <f t="shared" si="34"/>
        <v>-2.4382993501468183E-3</v>
      </c>
      <c r="AW80" s="46">
        <v>6393.3803649391002</v>
      </c>
      <c r="AX80" s="34">
        <f t="shared" si="35"/>
        <v>-8.6120737884726141E-4</v>
      </c>
      <c r="AY80" s="31">
        <f t="shared" si="29"/>
        <v>95.109387088308623</v>
      </c>
      <c r="AZ80" s="31">
        <f t="shared" si="19"/>
        <v>104.49911622573275</v>
      </c>
      <c r="BB80" s="34">
        <f t="shared" si="30"/>
        <v>1.4178839919054343E-2</v>
      </c>
    </row>
    <row r="81" spans="1:54" s="31" customFormat="1">
      <c r="A81" s="31">
        <f t="shared" si="26"/>
        <v>2031</v>
      </c>
      <c r="B81" s="31">
        <f t="shared" si="27"/>
        <v>4</v>
      </c>
      <c r="C81" s="32"/>
      <c r="D81" s="44">
        <v>113960917.49981</v>
      </c>
      <c r="E81" s="32"/>
      <c r="F81" s="33">
        <v>24034123.3207472</v>
      </c>
      <c r="G81" s="44">
        <v>3320377.5841336702</v>
      </c>
      <c r="H81" s="44">
        <v>18267737.7981341</v>
      </c>
      <c r="I81" s="44">
        <v>102692.09023093</v>
      </c>
      <c r="J81" s="44">
        <v>564981.58138554404</v>
      </c>
      <c r="K81" s="32"/>
      <c r="L81" s="44">
        <v>2419037.6526836101</v>
      </c>
      <c r="M81" s="33"/>
      <c r="N81" s="44">
        <v>969847.73081406998</v>
      </c>
      <c r="O81" s="32"/>
      <c r="P81" s="44">
        <v>17888213.942993101</v>
      </c>
      <c r="Q81" s="33"/>
      <c r="R81" s="44">
        <v>22409752.3200006</v>
      </c>
      <c r="S81" s="33"/>
      <c r="T81" s="33">
        <v>85685630.2868523</v>
      </c>
      <c r="U81" s="32"/>
      <c r="V81" s="32">
        <v>126731.835279776</v>
      </c>
      <c r="W81" s="33"/>
      <c r="X81" s="44">
        <v>318313.83242083102</v>
      </c>
      <c r="Y81" s="32"/>
      <c r="Z81" s="32">
        <f t="shared" si="31"/>
        <v>-4886524.5489645042</v>
      </c>
      <c r="AA81" s="32"/>
      <c r="AB81" s="32">
        <f t="shared" si="32"/>
        <v>-46163501.1559508</v>
      </c>
      <c r="AC81" s="12"/>
      <c r="AD81" s="32"/>
      <c r="AE81" s="32"/>
      <c r="AF81" s="32">
        <f>AZ81/100*AF25</f>
        <v>6005066371.8711824</v>
      </c>
      <c r="AG81" s="34">
        <f t="shared" si="28"/>
        <v>-8.7167196075823073E-5</v>
      </c>
      <c r="AH81" s="34">
        <f t="shared" si="33"/>
        <v>-7.6874256331601913E-3</v>
      </c>
      <c r="AT81" s="31">
        <v>12306643</v>
      </c>
      <c r="AV81" s="31">
        <f t="shared" si="34"/>
        <v>1.7191780699265364E-3</v>
      </c>
      <c r="AW81" s="46">
        <v>6381.8515326986999</v>
      </c>
      <c r="AX81" s="34">
        <f t="shared" si="35"/>
        <v>-1.8032451664574396E-3</v>
      </c>
      <c r="AY81" s="31">
        <f t="shared" si="29"/>
        <v>94.937881545756895</v>
      </c>
      <c r="AZ81" s="31">
        <f t="shared" si="19"/>
        <v>104.49000733077897</v>
      </c>
      <c r="BB81" s="34">
        <f t="shared" si="30"/>
        <v>1.2477035534093024E-2</v>
      </c>
    </row>
    <row r="82" spans="1:54" s="23" customFormat="1">
      <c r="A82" s="23">
        <f t="shared" ref="A82:A113" si="36">A78+1</f>
        <v>2032</v>
      </c>
      <c r="B82" s="23">
        <f t="shared" ref="B82:B113" si="37">B78</f>
        <v>1</v>
      </c>
      <c r="C82" s="24"/>
      <c r="D82" s="41">
        <v>114126718.733753</v>
      </c>
      <c r="E82" s="24"/>
      <c r="F82" s="25">
        <v>24162814.652803101</v>
      </c>
      <c r="G82" s="41">
        <v>3418932.5792939202</v>
      </c>
      <c r="H82" s="41">
        <v>18809958.3030812</v>
      </c>
      <c r="I82" s="41">
        <v>105740.18286476001</v>
      </c>
      <c r="J82" s="41">
        <v>581751.287724155</v>
      </c>
      <c r="K82" s="24"/>
      <c r="L82" s="41">
        <v>2966209.0849332502</v>
      </c>
      <c r="M82" s="25"/>
      <c r="N82" s="41">
        <v>973398.48861054005</v>
      </c>
      <c r="O82" s="24"/>
      <c r="P82" s="41">
        <v>20747024.327833299</v>
      </c>
      <c r="Q82" s="25"/>
      <c r="R82" s="41">
        <v>19473818.863406699</v>
      </c>
      <c r="S82" s="25"/>
      <c r="T82" s="25">
        <v>74459834.253222004</v>
      </c>
      <c r="U82" s="24"/>
      <c r="V82" s="24">
        <v>131273.302259822</v>
      </c>
      <c r="W82" s="25"/>
      <c r="X82" s="41">
        <v>329720.68813344499</v>
      </c>
      <c r="Y82" s="24"/>
      <c r="Z82" s="24">
        <f t="shared" si="31"/>
        <v>-8497330.0606803708</v>
      </c>
      <c r="AA82" s="24"/>
      <c r="AB82" s="24">
        <f t="shared" si="32"/>
        <v>-60413908.808364287</v>
      </c>
      <c r="AC82" s="12"/>
      <c r="AD82" s="24"/>
      <c r="AE82" s="24"/>
      <c r="AF82" s="24">
        <f>AZ82/100*AF25</f>
        <v>5984408822.3371372</v>
      </c>
      <c r="AG82" s="26">
        <f t="shared" si="28"/>
        <v>-3.4400201854235817E-3</v>
      </c>
      <c r="AH82" s="26">
        <f t="shared" si="33"/>
        <v>-1.0095217523051906E-2</v>
      </c>
      <c r="AT82" s="23">
        <v>12301068</v>
      </c>
      <c r="AV82" s="23">
        <f t="shared" si="34"/>
        <v>-4.5300737170973434E-4</v>
      </c>
      <c r="AW82" s="43">
        <v>6362.7802209504998</v>
      </c>
      <c r="AX82" s="26">
        <f t="shared" si="35"/>
        <v>-2.9883665657974585E-3</v>
      </c>
      <c r="AY82" s="23">
        <f t="shared" si="29"/>
        <v>94.654172354717915</v>
      </c>
      <c r="AZ82" s="23">
        <f t="shared" si="19"/>
        <v>104.13055959638602</v>
      </c>
      <c r="BB82" s="26">
        <f t="shared" si="30"/>
        <v>1.4245397434487455E-2</v>
      </c>
    </row>
    <row r="83" spans="1:54" s="31" customFormat="1">
      <c r="A83" s="31">
        <f t="shared" si="36"/>
        <v>2032</v>
      </c>
      <c r="B83" s="31">
        <f t="shared" si="37"/>
        <v>2</v>
      </c>
      <c r="C83" s="32"/>
      <c r="D83" s="44">
        <v>114530867.246457</v>
      </c>
      <c r="E83" s="32"/>
      <c r="F83" s="33">
        <v>24345258.047669899</v>
      </c>
      <c r="G83" s="44">
        <v>3527917.1979798898</v>
      </c>
      <c r="H83" s="44">
        <v>19409559.519430298</v>
      </c>
      <c r="I83" s="44">
        <v>109110.84117463999</v>
      </c>
      <c r="J83" s="44">
        <v>600295.65524013701</v>
      </c>
      <c r="K83" s="32"/>
      <c r="L83" s="44">
        <v>2426501.9834185899</v>
      </c>
      <c r="M83" s="33"/>
      <c r="N83" s="44">
        <v>978902.27445666096</v>
      </c>
      <c r="O83" s="32"/>
      <c r="P83" s="44">
        <v>17976761.8182601</v>
      </c>
      <c r="Q83" s="33"/>
      <c r="R83" s="44">
        <v>22293488.945574202</v>
      </c>
      <c r="S83" s="33"/>
      <c r="T83" s="33">
        <v>85241087.1979886</v>
      </c>
      <c r="U83" s="32"/>
      <c r="V83" s="32">
        <v>124296.08611891601</v>
      </c>
      <c r="W83" s="33"/>
      <c r="X83" s="44">
        <v>312195.93277472002</v>
      </c>
      <c r="Y83" s="32"/>
      <c r="Z83" s="32">
        <f t="shared" si="31"/>
        <v>-5332877.2738520354</v>
      </c>
      <c r="AA83" s="32"/>
      <c r="AB83" s="32">
        <f t="shared" si="32"/>
        <v>-47266541.8667285</v>
      </c>
      <c r="AC83" s="12"/>
      <c r="AD83" s="32"/>
      <c r="AE83" s="32"/>
      <c r="AF83" s="32">
        <f>AZ83/100*AF25</f>
        <v>5988372668.2746468</v>
      </c>
      <c r="AG83" s="34">
        <f t="shared" si="28"/>
        <v>6.6236215726343133E-4</v>
      </c>
      <c r="AH83" s="34">
        <f t="shared" si="33"/>
        <v>-7.8930528350612487E-3</v>
      </c>
      <c r="AT83" s="31">
        <v>12310038</v>
      </c>
      <c r="AV83" s="31">
        <f t="shared" si="34"/>
        <v>7.2920497634839515E-4</v>
      </c>
      <c r="AW83" s="46">
        <v>6362.3552246927002</v>
      </c>
      <c r="AX83" s="34">
        <f t="shared" si="35"/>
        <v>-6.6794112485651854E-5</v>
      </c>
      <c r="AY83" s="31">
        <f t="shared" si="29"/>
        <v>94.647850013282422</v>
      </c>
      <c r="AZ83" s="31">
        <f t="shared" si="19"/>
        <v>104.19953173847733</v>
      </c>
      <c r="BB83" s="34">
        <f t="shared" si="30"/>
        <v>1.2496916190437263E-2</v>
      </c>
    </row>
    <row r="84" spans="1:54" s="31" customFormat="1">
      <c r="A84" s="31">
        <f t="shared" si="36"/>
        <v>2032</v>
      </c>
      <c r="B84" s="31">
        <f t="shared" si="37"/>
        <v>3</v>
      </c>
      <c r="C84" s="32"/>
      <c r="D84" s="44">
        <v>114352306.55287901</v>
      </c>
      <c r="E84" s="32"/>
      <c r="F84" s="33">
        <v>24392730.8395954</v>
      </c>
      <c r="G84" s="44">
        <v>3607845.5096261902</v>
      </c>
      <c r="H84" s="44">
        <v>19849301.5074437</v>
      </c>
      <c r="I84" s="44">
        <v>111582.85081318</v>
      </c>
      <c r="J84" s="44">
        <v>613895.92291062302</v>
      </c>
      <c r="K84" s="32"/>
      <c r="L84" s="44">
        <v>2426195.8241404202</v>
      </c>
      <c r="M84" s="33"/>
      <c r="N84" s="44">
        <v>978541.90145272005</v>
      </c>
      <c r="O84" s="32"/>
      <c r="P84" s="44">
        <v>17973190.4903698</v>
      </c>
      <c r="Q84" s="33"/>
      <c r="R84" s="44">
        <v>19562357.075462598</v>
      </c>
      <c r="S84" s="33"/>
      <c r="T84" s="33">
        <v>74798367.7807751</v>
      </c>
      <c r="U84" s="32"/>
      <c r="V84" s="32">
        <v>128035.405310092</v>
      </c>
      <c r="W84" s="33"/>
      <c r="X84" s="44">
        <v>321588.02450731699</v>
      </c>
      <c r="Y84" s="32"/>
      <c r="Z84" s="32">
        <f t="shared" si="31"/>
        <v>-8107076.0844158512</v>
      </c>
      <c r="AA84" s="32"/>
      <c r="AB84" s="32">
        <f t="shared" si="32"/>
        <v>-57527129.262473702</v>
      </c>
      <c r="AC84" s="12"/>
      <c r="AD84" s="32"/>
      <c r="AE84" s="32"/>
      <c r="AF84" s="32">
        <f>AZ84/100*AF25</f>
        <v>6008547983.1150131</v>
      </c>
      <c r="AG84" s="34">
        <f t="shared" si="28"/>
        <v>3.3690813778594073E-3</v>
      </c>
      <c r="AH84" s="34">
        <f t="shared" si="33"/>
        <v>-9.5742148392813364E-3</v>
      </c>
      <c r="AT84" s="31">
        <v>12372915</v>
      </c>
      <c r="AV84" s="31">
        <f t="shared" si="34"/>
        <v>5.1077827704512366E-3</v>
      </c>
      <c r="AW84" s="46">
        <v>6351.3492051602998</v>
      </c>
      <c r="AX84" s="34">
        <f t="shared" si="35"/>
        <v>-1.7298656148096439E-3</v>
      </c>
      <c r="AY84" s="31">
        <f t="shared" si="29"/>
        <v>94.484121952028786</v>
      </c>
      <c r="AZ84" s="31">
        <f t="shared" si="19"/>
        <v>104.55058844043909</v>
      </c>
      <c r="BB84" s="34">
        <f t="shared" si="30"/>
        <v>1.4302121836963467E-2</v>
      </c>
    </row>
    <row r="85" spans="1:54" s="31" customFormat="1">
      <c r="A85" s="31">
        <f t="shared" si="36"/>
        <v>2032</v>
      </c>
      <c r="B85" s="31">
        <f t="shared" si="37"/>
        <v>4</v>
      </c>
      <c r="C85" s="32"/>
      <c r="D85" s="44">
        <v>114677579.542879</v>
      </c>
      <c r="E85" s="32"/>
      <c r="F85" s="33">
        <v>24518183.0259571</v>
      </c>
      <c r="G85" s="44">
        <v>3674175.4797259402</v>
      </c>
      <c r="H85" s="44">
        <v>20214229.432427399</v>
      </c>
      <c r="I85" s="44">
        <v>113634.29318740001</v>
      </c>
      <c r="J85" s="44">
        <v>625182.35358022805</v>
      </c>
      <c r="K85" s="32"/>
      <c r="L85" s="44">
        <v>2414913.4755691201</v>
      </c>
      <c r="M85" s="33"/>
      <c r="N85" s="44">
        <v>983397.86239110294</v>
      </c>
      <c r="O85" s="32"/>
      <c r="P85" s="44">
        <v>17941362.394342199</v>
      </c>
      <c r="Q85" s="33"/>
      <c r="R85" s="44">
        <v>22158249.266754501</v>
      </c>
      <c r="S85" s="33"/>
      <c r="T85" s="33">
        <v>84723986.564568907</v>
      </c>
      <c r="U85" s="32"/>
      <c r="V85" s="32">
        <v>125601.34172010999</v>
      </c>
      <c r="W85" s="33"/>
      <c r="X85" s="44">
        <v>315474.35852928797</v>
      </c>
      <c r="Y85" s="32"/>
      <c r="Z85" s="32">
        <f t="shared" si="31"/>
        <v>-5632643.7554427125</v>
      </c>
      <c r="AA85" s="32"/>
      <c r="AB85" s="32">
        <f t="shared" si="32"/>
        <v>-47894955.372652292</v>
      </c>
      <c r="AC85" s="12"/>
      <c r="AD85" s="32"/>
      <c r="AE85" s="32"/>
      <c r="AF85" s="32">
        <f>AZ85/100*AF25</f>
        <v>5968852261.1548338</v>
      </c>
      <c r="AG85" s="34">
        <f t="shared" si="28"/>
        <v>-6.6065415590806122E-3</v>
      </c>
      <c r="AH85" s="34">
        <f t="shared" si="33"/>
        <v>-8.02414824108676E-3</v>
      </c>
      <c r="AT85" s="31">
        <v>12329047</v>
      </c>
      <c r="AV85" s="31">
        <f t="shared" si="34"/>
        <v>-3.5454862496024581E-3</v>
      </c>
      <c r="AW85" s="46">
        <v>6331.8381979456999</v>
      </c>
      <c r="AX85" s="34">
        <f t="shared" si="35"/>
        <v>-3.0719468548112139E-3</v>
      </c>
      <c r="AY85" s="31">
        <f t="shared" si="29"/>
        <v>94.19387175076865</v>
      </c>
      <c r="AZ85" s="31">
        <f t="shared" si="19"/>
        <v>103.859870632881</v>
      </c>
      <c r="BB85" s="34">
        <f t="shared" si="30"/>
        <v>1.2416412458134931E-2</v>
      </c>
    </row>
    <row r="86" spans="1:54" s="23" customFormat="1">
      <c r="A86" s="23">
        <f t="shared" si="36"/>
        <v>2033</v>
      </c>
      <c r="B86" s="23">
        <f t="shared" si="37"/>
        <v>1</v>
      </c>
      <c r="C86" s="24"/>
      <c r="D86" s="41">
        <v>114382621.857233</v>
      </c>
      <c r="E86" s="24"/>
      <c r="F86" s="25">
        <v>24505140.2063924</v>
      </c>
      <c r="G86" s="41">
        <v>3714744.7110078302</v>
      </c>
      <c r="H86" s="41">
        <v>20437429.373082001</v>
      </c>
      <c r="I86" s="41">
        <v>114889.01168065</v>
      </c>
      <c r="J86" s="41">
        <v>632085.44452828204</v>
      </c>
      <c r="K86" s="24"/>
      <c r="L86" s="41">
        <v>3001643.3287575101</v>
      </c>
      <c r="M86" s="25"/>
      <c r="N86" s="41">
        <v>982978.59125554899</v>
      </c>
      <c r="O86" s="24"/>
      <c r="P86" s="41">
        <v>20983599.6856503</v>
      </c>
      <c r="Q86" s="25"/>
      <c r="R86" s="41">
        <v>19407673.799114998</v>
      </c>
      <c r="S86" s="25"/>
      <c r="T86" s="25">
        <v>74206922.866997302</v>
      </c>
      <c r="U86" s="24"/>
      <c r="V86" s="24">
        <v>123282.832195051</v>
      </c>
      <c r="W86" s="25"/>
      <c r="X86" s="41">
        <v>309650.93104718399</v>
      </c>
      <c r="Y86" s="24"/>
      <c r="Z86" s="24">
        <f t="shared" si="31"/>
        <v>-8958805.4950954095</v>
      </c>
      <c r="AA86" s="24"/>
      <c r="AB86" s="24">
        <f t="shared" si="32"/>
        <v>-61159298.675886005</v>
      </c>
      <c r="AC86" s="12"/>
      <c r="AD86" s="24"/>
      <c r="AE86" s="24"/>
      <c r="AF86" s="24">
        <f>AZ86/100*AF25</f>
        <v>5971077319.0426636</v>
      </c>
      <c r="AG86" s="26">
        <f t="shared" si="28"/>
        <v>3.7277818087581274E-4</v>
      </c>
      <c r="AH86" s="26">
        <f t="shared" si="33"/>
        <v>-1.0242590307923129E-2</v>
      </c>
      <c r="AT86" s="23">
        <v>12310046</v>
      </c>
      <c r="AV86" s="23">
        <f t="shared" si="34"/>
        <v>-1.5411572362405627E-3</v>
      </c>
      <c r="AW86" s="43">
        <v>6343.9756330240998</v>
      </c>
      <c r="AX86" s="26">
        <f t="shared" si="35"/>
        <v>1.9168896454646884E-3</v>
      </c>
      <c r="AY86" s="23">
        <f t="shared" si="29"/>
        <v>94.374431008193923</v>
      </c>
      <c r="AZ86" s="23">
        <f t="shared" si="19"/>
        <v>103.89858732652152</v>
      </c>
      <c r="BB86" s="26">
        <f t="shared" si="30"/>
        <v>1.4194552762661065E-2</v>
      </c>
    </row>
    <row r="87" spans="1:54" s="31" customFormat="1">
      <c r="A87" s="31">
        <f t="shared" si="36"/>
        <v>2033</v>
      </c>
      <c r="B87" s="31">
        <f t="shared" si="37"/>
        <v>2</v>
      </c>
      <c r="C87" s="32"/>
      <c r="D87" s="44">
        <v>114461644.79285701</v>
      </c>
      <c r="E87" s="32"/>
      <c r="F87" s="33">
        <v>24608006.945587799</v>
      </c>
      <c r="G87" s="44">
        <v>3803248.09624132</v>
      </c>
      <c r="H87" s="44">
        <v>20924348.885916401</v>
      </c>
      <c r="I87" s="44">
        <v>117626.22978066</v>
      </c>
      <c r="J87" s="44">
        <v>647144.810904635</v>
      </c>
      <c r="K87" s="32"/>
      <c r="L87" s="44">
        <v>2407559.15791653</v>
      </c>
      <c r="M87" s="33"/>
      <c r="N87" s="44">
        <v>985106.42343674204</v>
      </c>
      <c r="O87" s="32"/>
      <c r="P87" s="44">
        <v>17912600.803848099</v>
      </c>
      <c r="Q87" s="33"/>
      <c r="R87" s="44">
        <v>22080079.637291498</v>
      </c>
      <c r="S87" s="33"/>
      <c r="T87" s="33">
        <v>84425098.211222202</v>
      </c>
      <c r="U87" s="32"/>
      <c r="V87" s="32">
        <v>122451.084048488</v>
      </c>
      <c r="W87" s="33"/>
      <c r="X87" s="44">
        <v>307561.81950266199</v>
      </c>
      <c r="Y87" s="32"/>
      <c r="Z87" s="32">
        <f t="shared" si="31"/>
        <v>-5798141.8056010865</v>
      </c>
      <c r="AA87" s="32"/>
      <c r="AB87" s="32">
        <f t="shared" si="32"/>
        <v>-47949147.385482907</v>
      </c>
      <c r="AC87" s="12"/>
      <c r="AD87" s="32"/>
      <c r="AE87" s="32"/>
      <c r="AF87" s="32">
        <f>AZ87/100*AF25</f>
        <v>5954302234.3997889</v>
      </c>
      <c r="AG87" s="34">
        <f t="shared" si="28"/>
        <v>-2.8093899553731198E-3</v>
      </c>
      <c r="AH87" s="34">
        <f t="shared" si="33"/>
        <v>-8.0528574966292968E-3</v>
      </c>
      <c r="AT87" s="31">
        <v>12300902</v>
      </c>
      <c r="AV87" s="31">
        <f t="shared" si="34"/>
        <v>-7.4280794726518486E-4</v>
      </c>
      <c r="AW87" s="46">
        <v>6330.8555414127004</v>
      </c>
      <c r="AX87" s="34">
        <f t="shared" si="35"/>
        <v>-2.0681182227595043E-3</v>
      </c>
      <c r="AY87" s="31">
        <f t="shared" si="29"/>
        <v>94.17925352766332</v>
      </c>
      <c r="AZ87" s="31">
        <f t="shared" si="19"/>
        <v>103.60669567890895</v>
      </c>
      <c r="BB87" s="34">
        <f t="shared" si="30"/>
        <v>1.2354761480736736E-2</v>
      </c>
    </row>
    <row r="88" spans="1:54" s="31" customFormat="1">
      <c r="A88" s="31">
        <f t="shared" si="36"/>
        <v>2033</v>
      </c>
      <c r="B88" s="31">
        <f t="shared" si="37"/>
        <v>3</v>
      </c>
      <c r="C88" s="32"/>
      <c r="D88" s="44">
        <v>114276613.761443</v>
      </c>
      <c r="E88" s="32"/>
      <c r="F88" s="33">
        <v>24652766.2525847</v>
      </c>
      <c r="G88" s="44">
        <v>3881638.9834515699</v>
      </c>
      <c r="H88" s="44">
        <v>21355632.418296199</v>
      </c>
      <c r="I88" s="44">
        <v>120050.69020984</v>
      </c>
      <c r="J88" s="44">
        <v>660483.47685451002</v>
      </c>
      <c r="K88" s="32"/>
      <c r="L88" s="44">
        <v>2397552.0325676501</v>
      </c>
      <c r="M88" s="33"/>
      <c r="N88" s="44">
        <v>984504.62723986094</v>
      </c>
      <c r="O88" s="32"/>
      <c r="P88" s="44">
        <v>17857362.8777242</v>
      </c>
      <c r="Q88" s="33"/>
      <c r="R88" s="44">
        <v>19504924.756063599</v>
      </c>
      <c r="S88" s="33"/>
      <c r="T88" s="33">
        <v>74578770.329796106</v>
      </c>
      <c r="U88" s="32"/>
      <c r="V88" s="32">
        <v>119984.46768932301</v>
      </c>
      <c r="W88" s="33"/>
      <c r="X88" s="44">
        <v>301366.390353669</v>
      </c>
      <c r="Y88" s="32"/>
      <c r="Z88" s="32">
        <f t="shared" si="31"/>
        <v>-8409913.6886392869</v>
      </c>
      <c r="AA88" s="32"/>
      <c r="AB88" s="32">
        <f t="shared" si="32"/>
        <v>-57555206.309371099</v>
      </c>
      <c r="AC88" s="12"/>
      <c r="AD88" s="32"/>
      <c r="AE88" s="32"/>
      <c r="AF88" s="32">
        <f>AZ88/100*AF25</f>
        <v>5977282835.0141716</v>
      </c>
      <c r="AG88" s="34">
        <f t="shared" si="28"/>
        <v>3.8594951532048417E-3</v>
      </c>
      <c r="AH88" s="34">
        <f t="shared" si="33"/>
        <v>-9.6289916167627086E-3</v>
      </c>
      <c r="AT88" s="31">
        <v>12280871</v>
      </c>
      <c r="AV88" s="31">
        <f t="shared" si="34"/>
        <v>-1.6284171681068592E-3</v>
      </c>
      <c r="AW88" s="46">
        <v>6365.6553902141004</v>
      </c>
      <c r="AX88" s="34">
        <f t="shared" si="35"/>
        <v>5.4968635082193931E-3</v>
      </c>
      <c r="AY88" s="31">
        <f t="shared" si="29"/>
        <v>94.696944029610862</v>
      </c>
      <c r="AZ88" s="31">
        <f t="shared" si="19"/>
        <v>104.00656521872126</v>
      </c>
      <c r="BB88" s="34">
        <f t="shared" si="30"/>
        <v>1.412873076714719E-2</v>
      </c>
    </row>
    <row r="89" spans="1:54" s="31" customFormat="1">
      <c r="A89" s="31">
        <f t="shared" si="36"/>
        <v>2033</v>
      </c>
      <c r="B89" s="31">
        <f t="shared" si="37"/>
        <v>4</v>
      </c>
      <c r="C89" s="32"/>
      <c r="D89" s="44">
        <v>114635831.885417</v>
      </c>
      <c r="E89" s="32"/>
      <c r="F89" s="33">
        <v>24790500.011546399</v>
      </c>
      <c r="G89" s="44">
        <v>3954080.5962352101</v>
      </c>
      <c r="H89" s="44">
        <v>21754184.798100598</v>
      </c>
      <c r="I89" s="44">
        <v>122291.15246088</v>
      </c>
      <c r="J89" s="44">
        <v>672809.83911649894</v>
      </c>
      <c r="K89" s="32"/>
      <c r="L89" s="44">
        <v>2425216.4734402699</v>
      </c>
      <c r="M89" s="33"/>
      <c r="N89" s="44">
        <v>989596.40576542495</v>
      </c>
      <c r="O89" s="32"/>
      <c r="P89" s="44">
        <v>18028927.2560536</v>
      </c>
      <c r="Q89" s="33"/>
      <c r="R89" s="44">
        <v>22340254.465454999</v>
      </c>
      <c r="S89" s="33"/>
      <c r="T89" s="33">
        <v>85419899.216500193</v>
      </c>
      <c r="U89" s="32"/>
      <c r="V89" s="32">
        <v>121993.341183556</v>
      </c>
      <c r="W89" s="33"/>
      <c r="X89" s="44">
        <v>306412.10139688302</v>
      </c>
      <c r="Y89" s="32"/>
      <c r="Z89" s="32">
        <f t="shared" si="31"/>
        <v>-5743065.084113542</v>
      </c>
      <c r="AA89" s="32"/>
      <c r="AB89" s="32">
        <f t="shared" si="32"/>
        <v>-47244859.924970403</v>
      </c>
      <c r="AC89" s="12"/>
      <c r="AD89" s="32"/>
      <c r="AE89" s="32"/>
      <c r="AF89" s="32">
        <f>AZ89/100*AF25</f>
        <v>5996315624.7015285</v>
      </c>
      <c r="AG89" s="34">
        <f t="shared" si="28"/>
        <v>3.1841875669435045E-3</v>
      </c>
      <c r="AH89" s="34">
        <f t="shared" si="33"/>
        <v>-7.8789815083027837E-3</v>
      </c>
      <c r="AT89" s="31">
        <v>12353486</v>
      </c>
      <c r="AV89" s="31">
        <f t="shared" si="34"/>
        <v>5.9128542267075359E-3</v>
      </c>
      <c r="AW89" s="46">
        <v>6348.3877396836997</v>
      </c>
      <c r="AX89" s="34">
        <f t="shared" si="35"/>
        <v>-2.7126272900267604E-3</v>
      </c>
      <c r="AY89" s="31">
        <f t="shared" si="29"/>
        <v>94.440066514953998</v>
      </c>
      <c r="AZ89" s="31">
        <f t="shared" si="19"/>
        <v>104.33774163057122</v>
      </c>
      <c r="BB89" s="34">
        <f t="shared" si="30"/>
        <v>1.2373434737640266E-2</v>
      </c>
    </row>
    <row r="90" spans="1:54" s="23" customFormat="1">
      <c r="A90" s="23">
        <f t="shared" si="36"/>
        <v>2034</v>
      </c>
      <c r="B90" s="23">
        <f t="shared" si="37"/>
        <v>1</v>
      </c>
      <c r="C90" s="24"/>
      <c r="D90" s="41">
        <v>114231443.71925101</v>
      </c>
      <c r="E90" s="24"/>
      <c r="F90" s="25">
        <v>24774602.888787299</v>
      </c>
      <c r="G90" s="41">
        <v>4011685.80951059</v>
      </c>
      <c r="H90" s="41">
        <v>22071111.685256001</v>
      </c>
      <c r="I90" s="41">
        <v>124072.75699517</v>
      </c>
      <c r="J90" s="41">
        <v>682611.70160584105</v>
      </c>
      <c r="K90" s="24"/>
      <c r="L90" s="41">
        <v>2944391.8643973698</v>
      </c>
      <c r="M90" s="25"/>
      <c r="N90" s="41">
        <v>986189.74016872805</v>
      </c>
      <c r="O90" s="24"/>
      <c r="P90" s="41">
        <v>20704188.3588017</v>
      </c>
      <c r="Q90" s="25"/>
      <c r="R90" s="41">
        <v>19609650.034983199</v>
      </c>
      <c r="S90" s="25"/>
      <c r="T90" s="25">
        <v>74979196.510463297</v>
      </c>
      <c r="U90" s="24"/>
      <c r="V90" s="24">
        <v>119335.65384380599</v>
      </c>
      <c r="W90" s="25"/>
      <c r="X90" s="41">
        <v>299736.75703195197</v>
      </c>
      <c r="Y90" s="24"/>
      <c r="Z90" s="24">
        <f t="shared" si="31"/>
        <v>-8976198.8045263924</v>
      </c>
      <c r="AA90" s="24"/>
      <c r="AB90" s="24">
        <f t="shared" si="32"/>
        <v>-59956435.56758941</v>
      </c>
      <c r="AC90" s="12"/>
      <c r="AD90" s="24"/>
      <c r="AE90" s="24"/>
      <c r="AF90" s="24">
        <f>AZ90/100*AF25</f>
        <v>5999815904.009819</v>
      </c>
      <c r="AG90" s="26">
        <f t="shared" ref="AG90:AG117" si="38">(AF90-AF89)/AF89</f>
        <v>5.8373833656641633E-4</v>
      </c>
      <c r="AH90" s="26">
        <f t="shared" si="33"/>
        <v>-9.9930458745441011E-3</v>
      </c>
      <c r="AT90" s="23">
        <v>12329313</v>
      </c>
      <c r="AV90" s="23">
        <f t="shared" si="34"/>
        <v>-1.9567756016398933E-3</v>
      </c>
      <c r="AW90" s="43">
        <v>6364.5475283016003</v>
      </c>
      <c r="AX90" s="26">
        <f t="shared" si="35"/>
        <v>2.5454949005219033E-3</v>
      </c>
      <c r="AY90" s="23">
        <f t="shared" ref="AY90:AY117" si="39">AY89*((1+AX90))</f>
        <v>94.68046322267277</v>
      </c>
      <c r="AZ90" s="23">
        <f t="shared" si="19"/>
        <v>104.39864757031175</v>
      </c>
      <c r="BB90" s="26">
        <f t="shared" si="30"/>
        <v>1.410232495169777E-2</v>
      </c>
    </row>
    <row r="91" spans="1:54" s="31" customFormat="1">
      <c r="A91" s="31">
        <f t="shared" si="36"/>
        <v>2034</v>
      </c>
      <c r="B91" s="31">
        <f t="shared" si="37"/>
        <v>2</v>
      </c>
      <c r="C91" s="32"/>
      <c r="D91" s="44">
        <v>114590713.549839</v>
      </c>
      <c r="E91" s="32"/>
      <c r="F91" s="33">
        <v>24948127.9507346</v>
      </c>
      <c r="G91" s="44">
        <v>4119909.3269906002</v>
      </c>
      <c r="H91" s="44">
        <v>22666525.547331098</v>
      </c>
      <c r="I91" s="44">
        <v>127419.87609248899</v>
      </c>
      <c r="J91" s="44">
        <v>701026.563319501</v>
      </c>
      <c r="K91" s="32"/>
      <c r="L91" s="44">
        <v>2413841.75755734</v>
      </c>
      <c r="M91" s="33"/>
      <c r="N91" s="44">
        <v>991584.70721330901</v>
      </c>
      <c r="O91" s="32"/>
      <c r="P91" s="44">
        <v>17980842.849186402</v>
      </c>
      <c r="Q91" s="33"/>
      <c r="R91" s="44">
        <v>22468445.698526099</v>
      </c>
      <c r="S91" s="33"/>
      <c r="T91" s="33">
        <v>85910049.506699398</v>
      </c>
      <c r="U91" s="32"/>
      <c r="V91" s="32">
        <v>117956.372539205</v>
      </c>
      <c r="W91" s="33"/>
      <c r="X91" s="44">
        <v>296272.400052629</v>
      </c>
      <c r="Y91" s="32"/>
      <c r="Z91" s="32">
        <f t="shared" si="31"/>
        <v>-5767152.3444399461</v>
      </c>
      <c r="AA91" s="32"/>
      <c r="AB91" s="32">
        <f t="shared" si="32"/>
        <v>-46661506.892326012</v>
      </c>
      <c r="AC91" s="12"/>
      <c r="AD91" s="32"/>
      <c r="AE91" s="32"/>
      <c r="AF91" s="32">
        <f>AZ91/100*AF25</f>
        <v>6006804478.805871</v>
      </c>
      <c r="AG91" s="34">
        <f t="shared" si="38"/>
        <v>1.1647982051218187E-3</v>
      </c>
      <c r="AH91" s="34">
        <f t="shared" si="33"/>
        <v>-7.7681081608306545E-3</v>
      </c>
      <c r="AT91" s="31">
        <v>12332830</v>
      </c>
      <c r="AV91" s="31">
        <f t="shared" si="34"/>
        <v>2.8525514763069119E-4</v>
      </c>
      <c r="AW91" s="46">
        <v>6370.1438255215999</v>
      </c>
      <c r="AX91" s="34">
        <f t="shared" si="35"/>
        <v>8.7929223485474258E-4</v>
      </c>
      <c r="AY91" s="31">
        <f t="shared" si="39"/>
        <v>94.763715018776921</v>
      </c>
      <c r="AZ91" s="31">
        <f t="shared" ref="AZ91:AZ117" si="40">AZ90*(1+AV91)*(1+AX91)</f>
        <v>104.52025092761879</v>
      </c>
      <c r="BB91" s="34">
        <f t="shared" si="30"/>
        <v>1.2319208973782587E-2</v>
      </c>
    </row>
    <row r="92" spans="1:54" s="31" customFormat="1">
      <c r="A92" s="31">
        <f t="shared" si="36"/>
        <v>2034</v>
      </c>
      <c r="B92" s="31">
        <f t="shared" si="37"/>
        <v>3</v>
      </c>
      <c r="C92" s="32"/>
      <c r="D92" s="44">
        <v>114387976.06476299</v>
      </c>
      <c r="E92" s="32"/>
      <c r="F92" s="33">
        <v>24979655.3453166</v>
      </c>
      <c r="G92" s="44">
        <v>4188286.65933439</v>
      </c>
      <c r="H92" s="44">
        <v>23042717.455311999</v>
      </c>
      <c r="I92" s="44">
        <v>129534.63894848</v>
      </c>
      <c r="J92" s="44">
        <v>712661.36459724605</v>
      </c>
      <c r="K92" s="32"/>
      <c r="L92" s="44">
        <v>2360162.49914697</v>
      </c>
      <c r="M92" s="33"/>
      <c r="N92" s="44">
        <v>991339.83603542298</v>
      </c>
      <c r="O92" s="32"/>
      <c r="P92" s="44">
        <v>17700953.713142499</v>
      </c>
      <c r="Q92" s="33"/>
      <c r="R92" s="44">
        <v>19409035.287698701</v>
      </c>
      <c r="S92" s="33"/>
      <c r="T92" s="33">
        <v>74212128.636599898</v>
      </c>
      <c r="U92" s="32"/>
      <c r="V92" s="32">
        <v>124075.416716957</v>
      </c>
      <c r="W92" s="33"/>
      <c r="X92" s="44">
        <v>311641.67485775298</v>
      </c>
      <c r="Y92" s="32"/>
      <c r="Z92" s="32">
        <f t="shared" si="31"/>
        <v>-8798046.9760833364</v>
      </c>
      <c r="AA92" s="32"/>
      <c r="AB92" s="32">
        <f t="shared" si="32"/>
        <v>-57876801.141305596</v>
      </c>
      <c r="AC92" s="12"/>
      <c r="AD92" s="32"/>
      <c r="AE92" s="32"/>
      <c r="AF92" s="32">
        <f>AZ92/100*AF25</f>
        <v>5976938095.9938974</v>
      </c>
      <c r="AG92" s="34">
        <f t="shared" si="38"/>
        <v>-4.97209171987414E-3</v>
      </c>
      <c r="AH92" s="34">
        <f t="shared" si="33"/>
        <v>-9.6833529495810068E-3</v>
      </c>
      <c r="AT92" s="31">
        <v>12309580</v>
      </c>
      <c r="AV92" s="31">
        <f t="shared" si="34"/>
        <v>-1.8852120721683505E-3</v>
      </c>
      <c r="AW92" s="46">
        <v>6350.4428176156998</v>
      </c>
      <c r="AX92" s="34">
        <f t="shared" si="35"/>
        <v>-3.0927100620505824E-3</v>
      </c>
      <c r="AY92" s="31">
        <f t="shared" si="39"/>
        <v>94.470638323821049</v>
      </c>
      <c r="AZ92" s="31">
        <f t="shared" si="40"/>
        <v>104.00056665342241</v>
      </c>
      <c r="BB92" s="34">
        <f t="shared" si="30"/>
        <v>1.4073270279609806E-2</v>
      </c>
    </row>
    <row r="93" spans="1:54" s="31" customFormat="1">
      <c r="A93" s="31">
        <f t="shared" si="36"/>
        <v>2034</v>
      </c>
      <c r="B93" s="31">
        <f t="shared" si="37"/>
        <v>4</v>
      </c>
      <c r="C93" s="32"/>
      <c r="D93" s="44">
        <v>114510894.000883</v>
      </c>
      <c r="E93" s="32"/>
      <c r="F93" s="33">
        <v>25048261.9405201</v>
      </c>
      <c r="G93" s="44">
        <v>4234551.4646409098</v>
      </c>
      <c r="H93" s="44">
        <v>23297252.763784099</v>
      </c>
      <c r="I93" s="44">
        <v>130965.5092157</v>
      </c>
      <c r="J93" s="44">
        <v>720533.59063251002</v>
      </c>
      <c r="K93" s="32"/>
      <c r="L93" s="44">
        <v>2392893.94738856</v>
      </c>
      <c r="M93" s="33"/>
      <c r="N93" s="44">
        <v>993582.82288709702</v>
      </c>
      <c r="O93" s="32"/>
      <c r="P93" s="44">
        <v>17883137.605536599</v>
      </c>
      <c r="Q93" s="33"/>
      <c r="R93" s="44">
        <v>22146013.712693099</v>
      </c>
      <c r="S93" s="33"/>
      <c r="T93" s="33">
        <v>84677202.863138899</v>
      </c>
      <c r="U93" s="32"/>
      <c r="V93" s="32">
        <v>119888.005546516</v>
      </c>
      <c r="W93" s="33"/>
      <c r="X93" s="44">
        <v>301124.10526174499</v>
      </c>
      <c r="Y93" s="32"/>
      <c r="Z93" s="32">
        <f t="shared" si="31"/>
        <v>-6168836.9925561398</v>
      </c>
      <c r="AA93" s="32"/>
      <c r="AB93" s="32">
        <f t="shared" si="32"/>
        <v>-47716828.743280694</v>
      </c>
      <c r="AC93" s="12"/>
      <c r="AD93" s="32"/>
      <c r="AE93" s="32"/>
      <c r="AF93" s="32">
        <f>AZ93/100*AF25</f>
        <v>5965471704.4613943</v>
      </c>
      <c r="AG93" s="34">
        <f t="shared" si="38"/>
        <v>-1.9184390650103255E-3</v>
      </c>
      <c r="AH93" s="34">
        <f t="shared" si="33"/>
        <v>-7.9988358183971826E-3</v>
      </c>
      <c r="AT93" s="31">
        <v>12335412</v>
      </c>
      <c r="AV93" s="31">
        <f t="shared" si="34"/>
        <v>2.0985281382467965E-3</v>
      </c>
      <c r="AW93" s="46">
        <v>6324.9867174336996</v>
      </c>
      <c r="AX93" s="34">
        <f t="shared" si="35"/>
        <v>-4.0085551375073757E-3</v>
      </c>
      <c r="AY93" s="31">
        <f t="shared" si="39"/>
        <v>94.091947561224487</v>
      </c>
      <c r="AZ93" s="31">
        <f t="shared" si="40"/>
        <v>103.80104790357127</v>
      </c>
      <c r="BB93" s="34">
        <f t="shared" si="30"/>
        <v>1.227813651037982E-2</v>
      </c>
    </row>
    <row r="94" spans="1:54" s="23" customFormat="1">
      <c r="A94" s="23">
        <f t="shared" si="36"/>
        <v>2035</v>
      </c>
      <c r="B94" s="23">
        <f t="shared" si="37"/>
        <v>1</v>
      </c>
      <c r="C94" s="24"/>
      <c r="D94" s="41">
        <v>114290196.402905</v>
      </c>
      <c r="E94" s="24"/>
      <c r="F94" s="25">
        <v>25096810.756127201</v>
      </c>
      <c r="G94" s="41">
        <v>4323214.6811276497</v>
      </c>
      <c r="H94" s="41">
        <v>23785051.6210161</v>
      </c>
      <c r="I94" s="41">
        <v>133707.67055034</v>
      </c>
      <c r="J94" s="41">
        <v>735620.15322730201</v>
      </c>
      <c r="K94" s="24"/>
      <c r="L94" s="41">
        <v>2870840.6402561702</v>
      </c>
      <c r="M94" s="25"/>
      <c r="N94" s="41">
        <v>992340.21848875703</v>
      </c>
      <c r="O94" s="24"/>
      <c r="P94" s="41">
        <v>20356368.824117601</v>
      </c>
      <c r="Q94" s="25"/>
      <c r="R94" s="41">
        <v>19156438.744325601</v>
      </c>
      <c r="S94" s="25"/>
      <c r="T94" s="25">
        <v>73246303.860040903</v>
      </c>
      <c r="U94" s="24"/>
      <c r="V94" s="24">
        <v>117466.371710565</v>
      </c>
      <c r="W94" s="25"/>
      <c r="X94" s="41">
        <v>295041.65924224397</v>
      </c>
      <c r="Y94" s="24"/>
      <c r="Z94" s="24">
        <f t="shared" si="31"/>
        <v>-9686086.4988359623</v>
      </c>
      <c r="AA94" s="24"/>
      <c r="AB94" s="24">
        <f t="shared" si="32"/>
        <v>-61400261.3669817</v>
      </c>
      <c r="AC94" s="12"/>
      <c r="AD94" s="24"/>
      <c r="AE94" s="24"/>
      <c r="AF94" s="24">
        <f>AZ94/100*AF25</f>
        <v>5928589068.614953</v>
      </c>
      <c r="AG94" s="26">
        <f t="shared" si="38"/>
        <v>-6.1826855735243654E-3</v>
      </c>
      <c r="AH94" s="26">
        <f t="shared" si="33"/>
        <v>-1.0356639776574384E-2</v>
      </c>
      <c r="AT94" s="23">
        <v>12306247</v>
      </c>
      <c r="AV94" s="23">
        <f t="shared" si="34"/>
        <v>-2.3643312440638385E-3</v>
      </c>
      <c r="AW94" s="43">
        <v>6300.7784406321998</v>
      </c>
      <c r="AX94" s="26">
        <f t="shared" si="35"/>
        <v>-3.827403579326732E-3</v>
      </c>
      <c r="AY94" s="23">
        <f t="shared" si="39"/>
        <v>93.731819704342826</v>
      </c>
      <c r="AZ94" s="23">
        <f t="shared" si="40"/>
        <v>103.15927866218115</v>
      </c>
      <c r="BB94" s="26">
        <f t="shared" si="30"/>
        <v>1.4006223600497339E-2</v>
      </c>
    </row>
    <row r="95" spans="1:54" s="31" customFormat="1">
      <c r="A95" s="31">
        <f t="shared" si="36"/>
        <v>2035</v>
      </c>
      <c r="B95" s="31">
        <f t="shared" si="37"/>
        <v>2</v>
      </c>
      <c r="C95" s="32"/>
      <c r="D95" s="44">
        <v>114093047.874698</v>
      </c>
      <c r="E95" s="32"/>
      <c r="F95" s="33">
        <v>25143708.3785224</v>
      </c>
      <c r="G95" s="44">
        <v>4405946.3822159199</v>
      </c>
      <c r="H95" s="44">
        <v>24240217.030605599</v>
      </c>
      <c r="I95" s="44">
        <v>136266.38295512999</v>
      </c>
      <c r="J95" s="44">
        <v>749697.43393624795</v>
      </c>
      <c r="K95" s="32"/>
      <c r="L95" s="44">
        <v>2398596.5330947898</v>
      </c>
      <c r="M95" s="33"/>
      <c r="N95" s="44">
        <v>992529.99631917104</v>
      </c>
      <c r="O95" s="32"/>
      <c r="P95" s="44">
        <v>17906936.008732501</v>
      </c>
      <c r="Q95" s="33"/>
      <c r="R95" s="44">
        <v>21873055.170862202</v>
      </c>
      <c r="S95" s="33"/>
      <c r="T95" s="33">
        <v>83633522.220667496</v>
      </c>
      <c r="U95" s="32"/>
      <c r="V95" s="32">
        <v>125084.522790708</v>
      </c>
      <c r="W95" s="33"/>
      <c r="X95" s="44">
        <v>314176.25838166202</v>
      </c>
      <c r="Y95" s="32"/>
      <c r="Z95" s="32">
        <f t="shared" si="31"/>
        <v>-6536695.2142834514</v>
      </c>
      <c r="AA95" s="32"/>
      <c r="AB95" s="32">
        <f t="shared" si="32"/>
        <v>-48366461.662763</v>
      </c>
      <c r="AC95" s="12"/>
      <c r="AD95" s="32"/>
      <c r="AE95" s="32"/>
      <c r="AF95" s="32">
        <f>AZ95/100*AF25</f>
        <v>5919393864.814539</v>
      </c>
      <c r="AG95" s="34">
        <f t="shared" si="38"/>
        <v>-1.5509936165237178E-3</v>
      </c>
      <c r="AH95" s="34">
        <f t="shared" si="33"/>
        <v>-8.1708470102417104E-3</v>
      </c>
      <c r="AT95" s="31">
        <v>12282730</v>
      </c>
      <c r="AV95" s="31">
        <f t="shared" si="34"/>
        <v>-1.9109806588474942E-3</v>
      </c>
      <c r="AW95" s="46">
        <v>6303.0509820099996</v>
      </c>
      <c r="AX95" s="34">
        <f t="shared" si="35"/>
        <v>3.6067628773371152E-4</v>
      </c>
      <c r="AY95" s="31">
        <f t="shared" si="39"/>
        <v>93.76562654911632</v>
      </c>
      <c r="AZ95" s="31">
        <f t="shared" si="40"/>
        <v>102.99927927949091</v>
      </c>
      <c r="BB95" s="34">
        <f t="shared" si="30"/>
        <v>1.2314262829510441E-2</v>
      </c>
    </row>
    <row r="96" spans="1:54" s="31" customFormat="1">
      <c r="A96" s="31">
        <f t="shared" si="36"/>
        <v>2035</v>
      </c>
      <c r="B96" s="31">
        <f t="shared" si="37"/>
        <v>3</v>
      </c>
      <c r="C96" s="32"/>
      <c r="D96" s="44">
        <v>114066556.87042201</v>
      </c>
      <c r="E96" s="32"/>
      <c r="F96" s="33">
        <v>25211877.856559101</v>
      </c>
      <c r="G96" s="44">
        <v>4478930.9138598097</v>
      </c>
      <c r="H96" s="44">
        <v>24641756.3897921</v>
      </c>
      <c r="I96" s="44">
        <v>138523.63651112001</v>
      </c>
      <c r="J96" s="44">
        <v>762116.17700383405</v>
      </c>
      <c r="K96" s="32"/>
      <c r="L96" s="44">
        <v>2309201.8362155901</v>
      </c>
      <c r="M96" s="33"/>
      <c r="N96" s="44">
        <v>993530.26554807997</v>
      </c>
      <c r="O96" s="32"/>
      <c r="P96" s="44">
        <v>17448569.687832199</v>
      </c>
      <c r="Q96" s="33"/>
      <c r="R96" s="44">
        <v>19135013.339006301</v>
      </c>
      <c r="S96" s="33"/>
      <c r="T96" s="33">
        <v>73164381.965826198</v>
      </c>
      <c r="U96" s="32"/>
      <c r="V96" s="32">
        <v>123968.972334876</v>
      </c>
      <c r="W96" s="33"/>
      <c r="X96" s="44">
        <v>311374.31725873298</v>
      </c>
      <c r="Y96" s="32"/>
      <c r="Z96" s="32">
        <f t="shared" si="31"/>
        <v>-9255627.6469815932</v>
      </c>
      <c r="AA96" s="32"/>
      <c r="AB96" s="32">
        <f t="shared" si="32"/>
        <v>-58350744.592428006</v>
      </c>
      <c r="AC96" s="12"/>
      <c r="AD96" s="32"/>
      <c r="AE96" s="32"/>
      <c r="AF96" s="32">
        <f>AZ96/100*AF25</f>
        <v>5913021203.6645336</v>
      </c>
      <c r="AG96" s="34">
        <f t="shared" si="38"/>
        <v>-1.0765732599557307E-3</v>
      </c>
      <c r="AH96" s="34">
        <f t="shared" si="33"/>
        <v>-9.8681778032971932E-3</v>
      </c>
      <c r="AT96" s="31">
        <v>12282031</v>
      </c>
      <c r="AV96" s="31">
        <f t="shared" si="34"/>
        <v>-5.6909172472243545E-5</v>
      </c>
      <c r="AW96" s="46">
        <v>6296.6236215063</v>
      </c>
      <c r="AX96" s="34">
        <f t="shared" si="35"/>
        <v>-1.0197221190252903E-3</v>
      </c>
      <c r="AY96" s="31">
        <f t="shared" si="39"/>
        <v>93.670011665719912</v>
      </c>
      <c r="AZ96" s="31">
        <f t="shared" si="40"/>
        <v>102.8883930096239</v>
      </c>
      <c r="BB96" s="34">
        <f t="shared" si="30"/>
        <v>1.399675628619183E-2</v>
      </c>
    </row>
    <row r="97" spans="1:54" s="31" customFormat="1">
      <c r="A97" s="31">
        <f t="shared" si="36"/>
        <v>2035</v>
      </c>
      <c r="B97" s="31">
        <f t="shared" si="37"/>
        <v>4</v>
      </c>
      <c r="C97" s="32"/>
      <c r="D97" s="44">
        <v>113844747.960622</v>
      </c>
      <c r="E97" s="32"/>
      <c r="F97" s="33">
        <v>25281497.4567944</v>
      </c>
      <c r="G97" s="44">
        <v>4588866.90905324</v>
      </c>
      <c r="H97" s="44">
        <v>25246591.798983801</v>
      </c>
      <c r="I97" s="44">
        <v>141923.71883669001</v>
      </c>
      <c r="J97" s="44">
        <v>780822.42677265196</v>
      </c>
      <c r="K97" s="32"/>
      <c r="L97" s="44">
        <v>2357171.7061574501</v>
      </c>
      <c r="M97" s="33"/>
      <c r="N97" s="44">
        <v>992697.66785300896</v>
      </c>
      <c r="O97" s="32"/>
      <c r="P97" s="44">
        <v>17692904.8641374</v>
      </c>
      <c r="Q97" s="33"/>
      <c r="R97" s="44">
        <v>21828570.037734602</v>
      </c>
      <c r="S97" s="33"/>
      <c r="T97" s="33">
        <v>83463429.458551794</v>
      </c>
      <c r="U97" s="32"/>
      <c r="V97" s="32">
        <v>124730.912819933</v>
      </c>
      <c r="W97" s="33"/>
      <c r="X97" s="44">
        <v>313288.09208365798</v>
      </c>
      <c r="Y97" s="32"/>
      <c r="Z97" s="32">
        <f t="shared" si="31"/>
        <v>-6678065.8802503236</v>
      </c>
      <c r="AA97" s="32"/>
      <c r="AB97" s="32">
        <f t="shared" si="32"/>
        <v>-48074223.3662076</v>
      </c>
      <c r="AC97" s="12"/>
      <c r="AD97" s="32"/>
      <c r="AE97" s="32"/>
      <c r="AF97" s="32">
        <f>AZ97/100*AF25</f>
        <v>5918416271.3896112</v>
      </c>
      <c r="AG97" s="34">
        <f t="shared" si="38"/>
        <v>9.1240459644117153E-4</v>
      </c>
      <c r="AH97" s="34">
        <f t="shared" si="33"/>
        <v>-8.1228188694000125E-3</v>
      </c>
      <c r="AT97" s="31">
        <v>12284837</v>
      </c>
      <c r="AV97" s="31">
        <f t="shared" si="34"/>
        <v>2.2846384282860057E-4</v>
      </c>
      <c r="AW97" s="46">
        <v>6300.9291553523999</v>
      </c>
      <c r="AX97" s="34">
        <f t="shared" si="35"/>
        <v>6.8378453357038178E-4</v>
      </c>
      <c r="AY97" s="31">
        <f t="shared" si="39"/>
        <v>93.734061770956288</v>
      </c>
      <c r="AZ97" s="31">
        <f t="shared" si="40"/>
        <v>102.98226885232633</v>
      </c>
      <c r="BB97" s="34">
        <f t="shared" si="30"/>
        <v>1.2245544105337174E-2</v>
      </c>
    </row>
    <row r="98" spans="1:54" s="23" customFormat="1">
      <c r="A98" s="23">
        <f t="shared" si="36"/>
        <v>2036</v>
      </c>
      <c r="B98" s="23">
        <f t="shared" si="37"/>
        <v>1</v>
      </c>
      <c r="C98" s="24"/>
      <c r="D98" s="41">
        <v>113828371.568707</v>
      </c>
      <c r="E98" s="24"/>
      <c r="F98" s="25">
        <v>25361176.444680501</v>
      </c>
      <c r="G98" s="41">
        <v>4671522.5000209101</v>
      </c>
      <c r="H98" s="41">
        <v>25701338.473145898</v>
      </c>
      <c r="I98" s="41">
        <v>144480.07732022999</v>
      </c>
      <c r="J98" s="41">
        <v>794886.75690139702</v>
      </c>
      <c r="K98" s="24"/>
      <c r="L98" s="41">
        <v>2889726.4354564701</v>
      </c>
      <c r="M98" s="25"/>
      <c r="N98" s="41">
        <v>992636.39106596995</v>
      </c>
      <c r="O98" s="24"/>
      <c r="P98" s="41">
        <v>20455996.759326</v>
      </c>
      <c r="Q98" s="25"/>
      <c r="R98" s="41">
        <v>19111245.528392799</v>
      </c>
      <c r="S98" s="25"/>
      <c r="T98" s="25">
        <v>73073503.681949094</v>
      </c>
      <c r="U98" s="24"/>
      <c r="V98" s="24">
        <v>122019.12625495</v>
      </c>
      <c r="W98" s="25"/>
      <c r="X98" s="41">
        <v>306476.866062182</v>
      </c>
      <c r="Y98" s="24"/>
      <c r="Z98" s="24">
        <f t="shared" si="31"/>
        <v>-10010274.616555192</v>
      </c>
      <c r="AA98" s="24"/>
      <c r="AB98" s="24">
        <f t="shared" si="32"/>
        <v>-61210864.646083906</v>
      </c>
      <c r="AC98" s="12"/>
      <c r="AD98" s="24"/>
      <c r="AE98" s="24"/>
      <c r="AF98" s="24">
        <f>AZ98/100*AF25</f>
        <v>5931671736.1855116</v>
      </c>
      <c r="AG98" s="26">
        <f t="shared" si="38"/>
        <v>2.2396979509499821E-3</v>
      </c>
      <c r="AH98" s="26">
        <f t="shared" si="33"/>
        <v>-1.0319327732294043E-2</v>
      </c>
      <c r="AT98" s="23">
        <v>12346503</v>
      </c>
      <c r="AV98" s="23">
        <f t="shared" si="34"/>
        <v>5.0196840218555607E-3</v>
      </c>
      <c r="AW98" s="43">
        <v>6283.5001481755999</v>
      </c>
      <c r="AX98" s="26">
        <f t="shared" si="35"/>
        <v>-2.7661011173240636E-3</v>
      </c>
      <c r="AY98" s="23">
        <f t="shared" si="39"/>
        <v>93.47478387796032</v>
      </c>
      <c r="AZ98" s="23">
        <f t="shared" si="40"/>
        <v>103.21291802885905</v>
      </c>
      <c r="BB98" s="26">
        <f t="shared" si="30"/>
        <v>1.4040179488500885E-2</v>
      </c>
    </row>
    <row r="99" spans="1:54" s="31" customFormat="1">
      <c r="A99" s="31">
        <f t="shared" si="36"/>
        <v>2036</v>
      </c>
      <c r="B99" s="31">
        <f t="shared" si="37"/>
        <v>2</v>
      </c>
      <c r="C99" s="32"/>
      <c r="D99" s="44">
        <v>113464897.077306</v>
      </c>
      <c r="E99" s="32"/>
      <c r="F99" s="33">
        <v>25345368.7029728</v>
      </c>
      <c r="G99" s="44">
        <v>4721780.5496547101</v>
      </c>
      <c r="H99" s="44">
        <v>25977843.4337091</v>
      </c>
      <c r="I99" s="44">
        <v>146034.44998932999</v>
      </c>
      <c r="J99" s="44">
        <v>803438.45671270404</v>
      </c>
      <c r="K99" s="32"/>
      <c r="L99" s="44">
        <v>2323303.1445480902</v>
      </c>
      <c r="M99" s="33"/>
      <c r="N99" s="44">
        <v>990292.650956169</v>
      </c>
      <c r="O99" s="32"/>
      <c r="P99" s="44">
        <v>17503929.043570399</v>
      </c>
      <c r="Q99" s="33"/>
      <c r="R99" s="44">
        <v>21803402.749542098</v>
      </c>
      <c r="S99" s="33"/>
      <c r="T99" s="33">
        <v>83367200.150856301</v>
      </c>
      <c r="U99" s="32"/>
      <c r="V99" s="32">
        <v>123040.865396851</v>
      </c>
      <c r="W99" s="33"/>
      <c r="X99" s="44">
        <v>309043.180211069</v>
      </c>
      <c r="Y99" s="32"/>
      <c r="Z99" s="32">
        <f t="shared" si="31"/>
        <v>-6732520.883538112</v>
      </c>
      <c r="AA99" s="32"/>
      <c r="AB99" s="32">
        <f t="shared" si="32"/>
        <v>-47601625.9700201</v>
      </c>
      <c r="AC99" s="12"/>
      <c r="AD99" s="32"/>
      <c r="AE99" s="32"/>
      <c r="AF99" s="32">
        <f>AZ99/100*AF25</f>
        <v>5923797276.2907619</v>
      </c>
      <c r="AG99" s="34">
        <f t="shared" si="38"/>
        <v>-1.3275279288825718E-3</v>
      </c>
      <c r="AH99" s="34">
        <f t="shared" si="33"/>
        <v>-8.0356608691758407E-3</v>
      </c>
      <c r="AT99" s="31">
        <v>12338893</v>
      </c>
      <c r="AV99" s="31">
        <f t="shared" si="34"/>
        <v>-6.1636886169306397E-4</v>
      </c>
      <c r="AW99" s="46">
        <v>6279.0288240866003</v>
      </c>
      <c r="AX99" s="34">
        <f t="shared" si="35"/>
        <v>-7.115976738375422E-4</v>
      </c>
      <c r="AY99" s="31">
        <f t="shared" si="39"/>
        <v>93.408267439190297</v>
      </c>
      <c r="AZ99" s="31">
        <f t="shared" si="40"/>
        <v>103.07589999755429</v>
      </c>
      <c r="BB99" s="34">
        <f t="shared" si="30"/>
        <v>1.2194784951198544E-2</v>
      </c>
    </row>
    <row r="100" spans="1:54" s="31" customFormat="1">
      <c r="A100" s="31">
        <f t="shared" si="36"/>
        <v>2036</v>
      </c>
      <c r="B100" s="31">
        <f t="shared" si="37"/>
        <v>3</v>
      </c>
      <c r="C100" s="32"/>
      <c r="D100" s="44">
        <v>113527122.05189</v>
      </c>
      <c r="E100" s="32"/>
      <c r="F100" s="33">
        <v>25440803.344969701</v>
      </c>
      <c r="G100" s="44">
        <v>4805905.0659498898</v>
      </c>
      <c r="H100" s="44">
        <v>26440671.701620199</v>
      </c>
      <c r="I100" s="44">
        <v>148636.23915308999</v>
      </c>
      <c r="J100" s="44">
        <v>817752.73303980206</v>
      </c>
      <c r="K100" s="32"/>
      <c r="L100" s="44">
        <v>2414923.3897644598</v>
      </c>
      <c r="M100" s="33"/>
      <c r="N100" s="44">
        <v>991683.41177211003</v>
      </c>
      <c r="O100" s="32"/>
      <c r="P100" s="44">
        <v>17986998.487211</v>
      </c>
      <c r="Q100" s="33"/>
      <c r="R100" s="44">
        <v>19046970.455923501</v>
      </c>
      <c r="S100" s="33"/>
      <c r="T100" s="33">
        <v>72827742.371532694</v>
      </c>
      <c r="U100" s="32"/>
      <c r="V100" s="32">
        <v>128926.239928874</v>
      </c>
      <c r="W100" s="33"/>
      <c r="X100" s="44">
        <v>323825.54423494998</v>
      </c>
      <c r="Y100" s="32"/>
      <c r="Z100" s="32">
        <f t="shared" si="31"/>
        <v>-9671513.4506538939</v>
      </c>
      <c r="AA100" s="32"/>
      <c r="AB100" s="32">
        <f t="shared" si="32"/>
        <v>-58686378.167568311</v>
      </c>
      <c r="AC100" s="12"/>
      <c r="AD100" s="32"/>
      <c r="AE100" s="32"/>
      <c r="AF100" s="32">
        <f>AZ100/100*AF25</f>
        <v>5931498017.6319761</v>
      </c>
      <c r="AG100" s="34">
        <f t="shared" si="38"/>
        <v>1.2999670620119645E-3</v>
      </c>
      <c r="AH100" s="34">
        <f t="shared" si="33"/>
        <v>-9.8940230601303643E-3</v>
      </c>
      <c r="AT100" s="31">
        <v>12311456</v>
      </c>
      <c r="AV100" s="31">
        <f t="shared" si="34"/>
        <v>-2.2236192501223569E-3</v>
      </c>
      <c r="AW100" s="46">
        <v>6301.2028306524999</v>
      </c>
      <c r="AX100" s="34">
        <f t="shared" si="35"/>
        <v>3.5314388876253062E-3</v>
      </c>
      <c r="AY100" s="31">
        <f t="shared" si="39"/>
        <v>93.738133027250754</v>
      </c>
      <c r="AZ100" s="31">
        <f t="shared" si="40"/>
        <v>103.20989527243833</v>
      </c>
      <c r="BB100" s="34">
        <f t="shared" si="30"/>
        <v>1.3869483342093911E-2</v>
      </c>
    </row>
    <row r="101" spans="1:54" s="31" customFormat="1">
      <c r="A101" s="31">
        <f t="shared" si="36"/>
        <v>2036</v>
      </c>
      <c r="B101" s="31">
        <f t="shared" si="37"/>
        <v>4</v>
      </c>
      <c r="C101" s="32"/>
      <c r="D101" s="44">
        <v>113669073.115651</v>
      </c>
      <c r="E101" s="32"/>
      <c r="F101" s="33">
        <v>25534611.560871899</v>
      </c>
      <c r="G101" s="44">
        <v>4873911.9957067799</v>
      </c>
      <c r="H101" s="44">
        <v>26814825.763854399</v>
      </c>
      <c r="I101" s="44">
        <v>150739.54625896999</v>
      </c>
      <c r="J101" s="44">
        <v>829324.50816043105</v>
      </c>
      <c r="K101" s="32"/>
      <c r="L101" s="44">
        <v>2367060.7987891398</v>
      </c>
      <c r="M101" s="33"/>
      <c r="N101" s="44">
        <v>994021.59708503296</v>
      </c>
      <c r="O101" s="32"/>
      <c r="P101" s="44">
        <v>17751503.280826401</v>
      </c>
      <c r="Q101" s="33"/>
      <c r="R101" s="44">
        <v>21686056.5225216</v>
      </c>
      <c r="S101" s="33"/>
      <c r="T101" s="33">
        <v>82918516.681246296</v>
      </c>
      <c r="U101" s="32"/>
      <c r="V101" s="32">
        <v>128259.64384304</v>
      </c>
      <c r="W101" s="33"/>
      <c r="X101" s="44">
        <v>322151.247052319</v>
      </c>
      <c r="Y101" s="32"/>
      <c r="Z101" s="32">
        <f t="shared" si="31"/>
        <v>-7081377.7903814316</v>
      </c>
      <c r="AA101" s="32"/>
      <c r="AB101" s="32">
        <f t="shared" si="32"/>
        <v>-48502059.715231106</v>
      </c>
      <c r="AC101" s="12"/>
      <c r="AD101" s="32"/>
      <c r="AE101" s="32"/>
      <c r="AF101" s="32">
        <f>AZ101/100*AF25</f>
        <v>5920119444.4948025</v>
      </c>
      <c r="AG101" s="34">
        <f t="shared" si="38"/>
        <v>-1.91833042906694E-3</v>
      </c>
      <c r="AH101" s="34">
        <f t="shared" si="33"/>
        <v>-8.1927501919465181E-3</v>
      </c>
      <c r="AT101" s="31">
        <v>12271393</v>
      </c>
      <c r="AV101" s="31">
        <f t="shared" si="34"/>
        <v>-3.2541236389911966E-3</v>
      </c>
      <c r="AW101" s="46">
        <v>6309.6474143273999</v>
      </c>
      <c r="AX101" s="34">
        <f t="shared" si="35"/>
        <v>1.3401542375085882E-3</v>
      </c>
      <c r="AY101" s="31">
        <f t="shared" si="39"/>
        <v>93.863756583443376</v>
      </c>
      <c r="AZ101" s="31">
        <f t="shared" si="40"/>
        <v>103.01190458975643</v>
      </c>
      <c r="BB101" s="34">
        <f t="shared" si="30"/>
        <v>1.2109121846911531E-2</v>
      </c>
    </row>
    <row r="102" spans="1:54" s="23" customFormat="1">
      <c r="A102" s="23">
        <f t="shared" si="36"/>
        <v>2037</v>
      </c>
      <c r="B102" s="23">
        <f t="shared" si="37"/>
        <v>1</v>
      </c>
      <c r="C102" s="24"/>
      <c r="D102" s="41">
        <v>113722204.897579</v>
      </c>
      <c r="E102" s="24"/>
      <c r="F102" s="25">
        <v>25627246.681648199</v>
      </c>
      <c r="G102" s="41">
        <v>4956889.7861849703</v>
      </c>
      <c r="H102" s="41">
        <v>27271345.0846591</v>
      </c>
      <c r="I102" s="41">
        <v>153305.86967583001</v>
      </c>
      <c r="J102" s="41">
        <v>843443.66241217195</v>
      </c>
      <c r="K102" s="24"/>
      <c r="L102" s="41">
        <v>2891973.85909878</v>
      </c>
      <c r="M102" s="25"/>
      <c r="N102" s="41">
        <v>995597.43914637004</v>
      </c>
      <c r="O102" s="24"/>
      <c r="P102" s="41">
        <v>20483949.464177702</v>
      </c>
      <c r="Q102" s="25"/>
      <c r="R102" s="41">
        <v>19079639.5134218</v>
      </c>
      <c r="S102" s="25"/>
      <c r="T102" s="25">
        <v>72952655.344360396</v>
      </c>
      <c r="U102" s="24"/>
      <c r="V102" s="24">
        <v>121589.442675082</v>
      </c>
      <c r="W102" s="25"/>
      <c r="X102" s="41">
        <v>305397.62479076697</v>
      </c>
      <c r="Y102" s="24"/>
      <c r="Z102" s="24">
        <f t="shared" si="31"/>
        <v>-10313589.023796469</v>
      </c>
      <c r="AA102" s="24"/>
      <c r="AB102" s="24">
        <f t="shared" si="32"/>
        <v>-61253499.017396301</v>
      </c>
      <c r="AC102" s="12"/>
      <c r="AD102" s="24"/>
      <c r="AE102" s="24"/>
      <c r="AF102" s="24">
        <f>AZ102/100*AF25</f>
        <v>5924240561.8900261</v>
      </c>
      <c r="AG102" s="26">
        <f t="shared" si="38"/>
        <v>6.9612064990612636E-4</v>
      </c>
      <c r="AH102" s="26">
        <f t="shared" si="33"/>
        <v>-1.0339468557612799E-2</v>
      </c>
      <c r="AT102" s="23">
        <v>12286607</v>
      </c>
      <c r="AV102" s="23">
        <f t="shared" si="34"/>
        <v>1.2397940478314075E-3</v>
      </c>
      <c r="AW102" s="43">
        <v>6306.2212745856004</v>
      </c>
      <c r="AX102" s="26">
        <f t="shared" si="35"/>
        <v>-5.4300018952242995E-4</v>
      </c>
      <c r="AY102" s="23">
        <f t="shared" si="39"/>
        <v>93.812788545829278</v>
      </c>
      <c r="AZ102" s="23">
        <f t="shared" si="40"/>
        <v>103.0836133037275</v>
      </c>
      <c r="BB102" s="26">
        <f t="shared" si="30"/>
        <v>1.3827496663248263E-2</v>
      </c>
    </row>
    <row r="103" spans="1:54" s="31" customFormat="1">
      <c r="A103" s="31">
        <f t="shared" si="36"/>
        <v>2037</v>
      </c>
      <c r="B103" s="31">
        <f t="shared" si="37"/>
        <v>2</v>
      </c>
      <c r="C103" s="32"/>
      <c r="D103" s="44">
        <v>113749301.099586</v>
      </c>
      <c r="E103" s="32"/>
      <c r="F103" s="33">
        <v>25732728.428438801</v>
      </c>
      <c r="G103" s="44">
        <v>5057446.4775169101</v>
      </c>
      <c r="H103" s="44">
        <v>27824578.331347</v>
      </c>
      <c r="I103" s="44">
        <v>156415.87043867001</v>
      </c>
      <c r="J103" s="44">
        <v>860553.96901074494</v>
      </c>
      <c r="K103" s="32"/>
      <c r="L103" s="44">
        <v>2354071.3174148998</v>
      </c>
      <c r="M103" s="33"/>
      <c r="N103" s="44">
        <v>996661.05906482798</v>
      </c>
      <c r="O103" s="32"/>
      <c r="P103" s="44">
        <v>17698622.341271698</v>
      </c>
      <c r="Q103" s="33"/>
      <c r="R103" s="44">
        <v>21675504.2216767</v>
      </c>
      <c r="S103" s="33"/>
      <c r="T103" s="33">
        <v>82878169.044380307</v>
      </c>
      <c r="U103" s="32"/>
      <c r="V103" s="32">
        <v>124466.62309937501</v>
      </c>
      <c r="W103" s="33"/>
      <c r="X103" s="44">
        <v>312624.27250245702</v>
      </c>
      <c r="Y103" s="32"/>
      <c r="Z103" s="32">
        <f t="shared" si="31"/>
        <v>-7283489.9601424523</v>
      </c>
      <c r="AA103" s="32"/>
      <c r="AB103" s="32">
        <f t="shared" si="32"/>
        <v>-48569754.396477386</v>
      </c>
      <c r="AC103" s="12"/>
      <c r="AD103" s="32"/>
      <c r="AE103" s="32"/>
      <c r="AF103" s="32">
        <f>AZ103/100*AF25</f>
        <v>5921241132.571681</v>
      </c>
      <c r="AG103" s="34">
        <f t="shared" si="38"/>
        <v>-5.0629769115725345E-4</v>
      </c>
      <c r="AH103" s="34">
        <f t="shared" si="33"/>
        <v>-8.2026307169461334E-3</v>
      </c>
      <c r="AT103" s="31">
        <v>12330809</v>
      </c>
      <c r="AV103" s="31">
        <f t="shared" si="34"/>
        <v>3.5975757994049944E-3</v>
      </c>
      <c r="AW103" s="46">
        <v>6280.4341115448997</v>
      </c>
      <c r="AX103" s="34">
        <f t="shared" si="35"/>
        <v>-4.0891624188044862E-3</v>
      </c>
      <c r="AY103" s="31">
        <f t="shared" si="39"/>
        <v>93.429172816504419</v>
      </c>
      <c r="AZ103" s="31">
        <f t="shared" si="40"/>
        <v>103.03142230831567</v>
      </c>
      <c r="BB103" s="34">
        <f t="shared" ref="BB103:BB117" si="41">T110/AF110</f>
        <v>1.2110377137838918E-2</v>
      </c>
    </row>
    <row r="104" spans="1:54" s="31" customFormat="1">
      <c r="A104" s="31">
        <f t="shared" si="36"/>
        <v>2037</v>
      </c>
      <c r="B104" s="31">
        <f t="shared" si="37"/>
        <v>3</v>
      </c>
      <c r="C104" s="32"/>
      <c r="D104" s="44">
        <v>113566624.358091</v>
      </c>
      <c r="E104" s="32"/>
      <c r="F104" s="33">
        <v>25784709.752262</v>
      </c>
      <c r="G104" s="44">
        <v>5142631.4614923997</v>
      </c>
      <c r="H104" s="44">
        <v>28293240.979546499</v>
      </c>
      <c r="I104" s="44">
        <v>159050.45757192999</v>
      </c>
      <c r="J104" s="44">
        <v>875048.69008907001</v>
      </c>
      <c r="K104" s="32"/>
      <c r="L104" s="44">
        <v>2319078.6135041802</v>
      </c>
      <c r="M104" s="33"/>
      <c r="N104" s="44">
        <v>995999.39521597303</v>
      </c>
      <c r="O104" s="32"/>
      <c r="P104" s="44">
        <v>17513404.755056601</v>
      </c>
      <c r="Q104" s="33"/>
      <c r="R104" s="44">
        <v>18939306.828493901</v>
      </c>
      <c r="S104" s="33"/>
      <c r="T104" s="33">
        <v>72416081.160666004</v>
      </c>
      <c r="U104" s="32"/>
      <c r="V104" s="32">
        <v>126630.083097169</v>
      </c>
      <c r="W104" s="33"/>
      <c r="X104" s="44">
        <v>318058.26027409098</v>
      </c>
      <c r="Y104" s="32"/>
      <c r="Z104" s="32">
        <f t="shared" si="31"/>
        <v>-10033850.849391086</v>
      </c>
      <c r="AA104" s="32"/>
      <c r="AB104" s="32">
        <f t="shared" si="32"/>
        <v>-58663947.952481598</v>
      </c>
      <c r="AC104" s="12"/>
      <c r="AD104" s="32"/>
      <c r="AE104" s="32"/>
      <c r="AF104" s="32">
        <f>AZ104/100*AF25</f>
        <v>5913667905.4631577</v>
      </c>
      <c r="AG104" s="34">
        <f t="shared" si="38"/>
        <v>-1.2789931939884039E-3</v>
      </c>
      <c r="AH104" s="34">
        <f t="shared" si="33"/>
        <v>-9.9200612699753971E-3</v>
      </c>
      <c r="AT104" s="31">
        <v>12357068</v>
      </c>
      <c r="AV104" s="31">
        <f t="shared" si="34"/>
        <v>2.1295439739598596E-3</v>
      </c>
      <c r="AW104" s="46">
        <v>6259.0725089170001</v>
      </c>
      <c r="AX104" s="34">
        <f t="shared" si="35"/>
        <v>-3.4012939628857868E-3</v>
      </c>
      <c r="AY104" s="31">
        <f t="shared" si="39"/>
        <v>93.111392735046223</v>
      </c>
      <c r="AZ104" s="31">
        <f t="shared" si="40"/>
        <v>102.8996458204164</v>
      </c>
      <c r="BB104" s="34">
        <f t="shared" si="41"/>
        <v>1.384058455310396E-2</v>
      </c>
    </row>
    <row r="105" spans="1:54" s="31" customFormat="1">
      <c r="A105" s="31">
        <f t="shared" si="36"/>
        <v>2037</v>
      </c>
      <c r="B105" s="31">
        <f t="shared" si="37"/>
        <v>4</v>
      </c>
      <c r="C105" s="32"/>
      <c r="D105" s="44">
        <v>113884657.347029</v>
      </c>
      <c r="E105" s="32"/>
      <c r="F105" s="33">
        <v>25963589.4554701</v>
      </c>
      <c r="G105" s="44">
        <v>5263704.9043330997</v>
      </c>
      <c r="H105" s="44">
        <v>28959351.3396152</v>
      </c>
      <c r="I105" s="44">
        <v>162794.99704123</v>
      </c>
      <c r="J105" s="44">
        <v>895650.04143139999</v>
      </c>
      <c r="K105" s="32"/>
      <c r="L105" s="44">
        <v>2341257.7647766899</v>
      </c>
      <c r="M105" s="33"/>
      <c r="N105" s="44">
        <v>1000686.05814477</v>
      </c>
      <c r="O105" s="32"/>
      <c r="P105" s="44">
        <v>17654277.113090102</v>
      </c>
      <c r="Q105" s="33"/>
      <c r="R105" s="44">
        <v>21485407.279352099</v>
      </c>
      <c r="S105" s="33"/>
      <c r="T105" s="33">
        <v>82151316.909376904</v>
      </c>
      <c r="U105" s="32"/>
      <c r="V105" s="32">
        <v>124378.276578573</v>
      </c>
      <c r="W105" s="33"/>
      <c r="X105" s="44">
        <v>312402.37151321198</v>
      </c>
      <c r="Y105" s="32"/>
      <c r="Z105" s="32">
        <f t="shared" si="31"/>
        <v>-7695747.7224608883</v>
      </c>
      <c r="AA105" s="32"/>
      <c r="AB105" s="32">
        <f t="shared" si="32"/>
        <v>-49387617.550742194</v>
      </c>
      <c r="AC105" s="12"/>
      <c r="AD105" s="32"/>
      <c r="AE105" s="32"/>
      <c r="AF105" s="32">
        <f>AZ105/100*AF25</f>
        <v>5851158596.4168081</v>
      </c>
      <c r="AG105" s="34">
        <f t="shared" si="38"/>
        <v>-1.0570311022809085E-2</v>
      </c>
      <c r="AH105" s="34">
        <f t="shared" si="33"/>
        <v>-8.440656108857943E-3</v>
      </c>
      <c r="AT105" s="31">
        <v>12225154</v>
      </c>
      <c r="AV105" s="31">
        <f t="shared" si="34"/>
        <v>-1.0675186055462348E-2</v>
      </c>
      <c r="AW105" s="46">
        <v>6259.7360123735998</v>
      </c>
      <c r="AX105" s="34">
        <f t="shared" si="35"/>
        <v>1.0600667361729621E-4</v>
      </c>
      <c r="AY105" s="31">
        <f t="shared" si="39"/>
        <v>93.121263164065951</v>
      </c>
      <c r="AZ105" s="31">
        <f t="shared" si="40"/>
        <v>101.8119645599577</v>
      </c>
      <c r="BB105" s="34">
        <f t="shared" si="41"/>
        <v>1.2086911226308056E-2</v>
      </c>
    </row>
    <row r="106" spans="1:54" s="23" customFormat="1">
      <c r="A106" s="23">
        <f t="shared" si="36"/>
        <v>2038</v>
      </c>
      <c r="B106" s="23">
        <f t="shared" si="37"/>
        <v>1</v>
      </c>
      <c r="C106" s="24"/>
      <c r="D106" s="41">
        <v>113827085.559701</v>
      </c>
      <c r="E106" s="24"/>
      <c r="F106" s="25">
        <v>26053100.8190444</v>
      </c>
      <c r="G106" s="41">
        <v>5363680.6217444902</v>
      </c>
      <c r="H106" s="41">
        <v>29509388.239207201</v>
      </c>
      <c r="I106" s="41">
        <v>165887.02953848999</v>
      </c>
      <c r="J106" s="41">
        <v>912661.49193424603</v>
      </c>
      <c r="K106" s="24"/>
      <c r="L106" s="41">
        <v>2819461.42018509</v>
      </c>
      <c r="M106" s="25"/>
      <c r="N106" s="41">
        <v>1001574.06893311</v>
      </c>
      <c r="O106" s="24"/>
      <c r="P106" s="41">
        <v>20140563.7276407</v>
      </c>
      <c r="Q106" s="25"/>
      <c r="R106" s="41">
        <v>18652092.917249501</v>
      </c>
      <c r="S106" s="25"/>
      <c r="T106" s="25">
        <v>71317893.877705202</v>
      </c>
      <c r="U106" s="24"/>
      <c r="V106" s="24">
        <v>128403.736191415</v>
      </c>
      <c r="W106" s="25"/>
      <c r="X106" s="41">
        <v>322513.16548846097</v>
      </c>
      <c r="Y106" s="24"/>
      <c r="Z106" s="24">
        <f t="shared" si="31"/>
        <v>-11093639.654721685</v>
      </c>
      <c r="AA106" s="24"/>
      <c r="AB106" s="24">
        <f t="shared" si="32"/>
        <v>-62649755.409636497</v>
      </c>
      <c r="AC106" s="12"/>
      <c r="AD106" s="24"/>
      <c r="AE106" s="24"/>
      <c r="AF106" s="24">
        <f>AZ106/100*AF25</f>
        <v>5848228907.9395237</v>
      </c>
      <c r="AG106" s="26">
        <f t="shared" si="38"/>
        <v>-5.0070228468572769E-4</v>
      </c>
      <c r="AH106" s="26">
        <f t="shared" si="33"/>
        <v>-1.0712603148037439E-2</v>
      </c>
      <c r="AT106" s="23">
        <v>12248641</v>
      </c>
      <c r="AV106" s="23">
        <f t="shared" si="34"/>
        <v>1.9212027922102248E-3</v>
      </c>
      <c r="AW106" s="43">
        <v>6244.6045964636996</v>
      </c>
      <c r="AX106" s="26">
        <f t="shared" si="35"/>
        <v>-2.417261028259011E-3</v>
      </c>
      <c r="AY106" s="23">
        <f t="shared" si="39"/>
        <v>92.896164763717209</v>
      </c>
      <c r="AZ106" s="23">
        <f t="shared" si="40"/>
        <v>101.76098707669418</v>
      </c>
      <c r="BB106" s="26">
        <f t="shared" si="41"/>
        <v>1.3823860192422531E-2</v>
      </c>
    </row>
    <row r="107" spans="1:54" s="31" customFormat="1">
      <c r="A107" s="31">
        <f t="shared" si="36"/>
        <v>2038</v>
      </c>
      <c r="B107" s="31">
        <f t="shared" si="37"/>
        <v>2</v>
      </c>
      <c r="C107" s="32"/>
      <c r="D107" s="44">
        <v>113850647.113736</v>
      </c>
      <c r="E107" s="32"/>
      <c r="F107" s="33">
        <v>26136966.689493299</v>
      </c>
      <c r="G107" s="44">
        <v>5443263.9008440804</v>
      </c>
      <c r="H107" s="44">
        <v>29947231.959949698</v>
      </c>
      <c r="I107" s="44">
        <v>168348.36806733999</v>
      </c>
      <c r="J107" s="44">
        <v>926203.05030770798</v>
      </c>
      <c r="K107" s="32"/>
      <c r="L107" s="44">
        <v>2253180.3189699999</v>
      </c>
      <c r="M107" s="33"/>
      <c r="N107" s="44">
        <v>1003625.46852636</v>
      </c>
      <c r="O107" s="32"/>
      <c r="P107" s="44">
        <v>17213414.596749801</v>
      </c>
      <c r="Q107" s="33"/>
      <c r="R107" s="44">
        <v>21218107.2626197</v>
      </c>
      <c r="S107" s="33"/>
      <c r="T107" s="33">
        <v>81129272.128053799</v>
      </c>
      <c r="U107" s="32"/>
      <c r="V107" s="32">
        <v>130753.89107537401</v>
      </c>
      <c r="W107" s="33"/>
      <c r="X107" s="44">
        <v>328416.07698851102</v>
      </c>
      <c r="Y107" s="32"/>
      <c r="Z107" s="32">
        <f t="shared" si="31"/>
        <v>-8044911.3232945837</v>
      </c>
      <c r="AA107" s="32"/>
      <c r="AB107" s="32">
        <f t="shared" si="32"/>
        <v>-49934789.582432002</v>
      </c>
      <c r="AC107" s="12"/>
      <c r="AD107" s="32"/>
      <c r="AE107" s="32"/>
      <c r="AF107" s="32">
        <f>AZ107/100*AF25</f>
        <v>5849480483.6620188</v>
      </c>
      <c r="AG107" s="34">
        <f t="shared" si="38"/>
        <v>2.140093594482847E-4</v>
      </c>
      <c r="AH107" s="34">
        <f t="shared" si="33"/>
        <v>-8.5366195719266229E-3</v>
      </c>
      <c r="AT107" s="31">
        <v>12306517</v>
      </c>
      <c r="AV107" s="31">
        <f t="shared" si="34"/>
        <v>4.7250956248942226E-3</v>
      </c>
      <c r="AW107" s="46">
        <v>6216.5671261636999</v>
      </c>
      <c r="AX107" s="34">
        <f t="shared" si="35"/>
        <v>-4.4898711947073964E-3</v>
      </c>
      <c r="AY107" s="31">
        <f t="shared" si="39"/>
        <v>92.479072949445793</v>
      </c>
      <c r="AZ107" s="31">
        <f t="shared" si="40"/>
        <v>101.7827648803553</v>
      </c>
      <c r="BB107" s="34">
        <f t="shared" si="41"/>
        <v>1.2119351836340761E-2</v>
      </c>
    </row>
    <row r="108" spans="1:54" s="31" customFormat="1">
      <c r="A108" s="31">
        <f t="shared" si="36"/>
        <v>2038</v>
      </c>
      <c r="B108" s="31">
        <f t="shared" si="37"/>
        <v>3</v>
      </c>
      <c r="C108" s="32"/>
      <c r="D108" s="44">
        <v>113546127.406646</v>
      </c>
      <c r="E108" s="32"/>
      <c r="F108" s="33">
        <v>26181747.1027181</v>
      </c>
      <c r="G108" s="44">
        <v>5543394.3755006799</v>
      </c>
      <c r="H108" s="44">
        <v>30498120.288244098</v>
      </c>
      <c r="I108" s="44">
        <v>171445.18687116</v>
      </c>
      <c r="J108" s="44">
        <v>943240.833657059</v>
      </c>
      <c r="K108" s="32"/>
      <c r="L108" s="44">
        <v>2281506.5431896602</v>
      </c>
      <c r="M108" s="33"/>
      <c r="N108" s="44">
        <v>1002320.6490809401</v>
      </c>
      <c r="O108" s="32"/>
      <c r="P108" s="44">
        <v>17353220.777278099</v>
      </c>
      <c r="Q108" s="33"/>
      <c r="R108" s="44">
        <v>18513221.101160299</v>
      </c>
      <c r="S108" s="33"/>
      <c r="T108" s="33">
        <v>70786905.452631697</v>
      </c>
      <c r="U108" s="32"/>
      <c r="V108" s="32">
        <v>128842.35687915899</v>
      </c>
      <c r="W108" s="33"/>
      <c r="X108" s="44">
        <v>323614.85419822001</v>
      </c>
      <c r="Y108" s="32"/>
      <c r="Z108" s="32">
        <f t="shared" si="31"/>
        <v>-10823510.83694924</v>
      </c>
      <c r="AA108" s="32"/>
      <c r="AB108" s="32">
        <f t="shared" si="32"/>
        <v>-60112442.731292397</v>
      </c>
      <c r="AC108" s="12"/>
      <c r="AD108" s="32"/>
      <c r="AE108" s="32"/>
      <c r="AF108" s="32">
        <f>AZ108/100*AF25</f>
        <v>5845750529.8525105</v>
      </c>
      <c r="AG108" s="34">
        <f t="shared" si="38"/>
        <v>-6.3765556957174718E-4</v>
      </c>
      <c r="AH108" s="34">
        <f t="shared" si="33"/>
        <v>-1.0283100933629654E-2</v>
      </c>
      <c r="AT108" s="31">
        <v>12314222</v>
      </c>
      <c r="AV108" s="31">
        <f t="shared" si="34"/>
        <v>6.260910377810391E-4</v>
      </c>
      <c r="AW108" s="46">
        <v>6208.7158761459004</v>
      </c>
      <c r="AX108" s="34">
        <f t="shared" si="35"/>
        <v>-1.262955881994072E-3</v>
      </c>
      <c r="AY108" s="31">
        <f t="shared" si="39"/>
        <v>92.362275960302924</v>
      </c>
      <c r="AZ108" s="31">
        <f t="shared" si="40"/>
        <v>101.71786253344293</v>
      </c>
      <c r="BB108" s="34">
        <f t="shared" si="41"/>
        <v>1.3836872891157087E-2</v>
      </c>
    </row>
    <row r="109" spans="1:54" s="31" customFormat="1">
      <c r="A109" s="31">
        <f t="shared" si="36"/>
        <v>2038</v>
      </c>
      <c r="B109" s="31">
        <f t="shared" si="37"/>
        <v>4</v>
      </c>
      <c r="C109" s="32"/>
      <c r="D109" s="44">
        <v>113345345.62768599</v>
      </c>
      <c r="E109" s="32"/>
      <c r="F109" s="33">
        <v>26189581.708932299</v>
      </c>
      <c r="G109" s="44">
        <v>5587723.4467400303</v>
      </c>
      <c r="H109" s="44">
        <v>30742005.759012401</v>
      </c>
      <c r="I109" s="44">
        <v>172816.18907443999</v>
      </c>
      <c r="J109" s="44">
        <v>950783.68326845905</v>
      </c>
      <c r="K109" s="32"/>
      <c r="L109" s="44">
        <v>2264157.55529394</v>
      </c>
      <c r="M109" s="33"/>
      <c r="N109" s="44">
        <v>1002443.56178916</v>
      </c>
      <c r="O109" s="32"/>
      <c r="P109" s="44">
        <v>17263873.026069101</v>
      </c>
      <c r="Q109" s="33"/>
      <c r="R109" s="44">
        <v>21117651.443399701</v>
      </c>
      <c r="S109" s="33"/>
      <c r="T109" s="33">
        <v>80745170.596589297</v>
      </c>
      <c r="U109" s="32"/>
      <c r="V109" s="32">
        <v>129505.05877344499</v>
      </c>
      <c r="W109" s="33"/>
      <c r="X109" s="44">
        <v>325279.37029440899</v>
      </c>
      <c r="Y109" s="32"/>
      <c r="Z109" s="32">
        <f t="shared" si="31"/>
        <v>-8209026.3238422498</v>
      </c>
      <c r="AA109" s="32"/>
      <c r="AB109" s="32">
        <f t="shared" si="32"/>
        <v>-49864048.057165802</v>
      </c>
      <c r="AC109" s="12"/>
      <c r="AD109" s="32"/>
      <c r="AE109" s="32"/>
      <c r="AF109" s="32">
        <f>AZ109/100*AF25</f>
        <v>5839464117.2613506</v>
      </c>
      <c r="AG109" s="34">
        <f t="shared" si="38"/>
        <v>-1.0753816056735539E-3</v>
      </c>
      <c r="AH109" s="34">
        <f t="shared" si="33"/>
        <v>-8.539147951910275E-3</v>
      </c>
      <c r="AT109" s="31">
        <v>12305504</v>
      </c>
      <c r="AV109" s="31">
        <f t="shared" si="34"/>
        <v>-7.0796189966365716E-4</v>
      </c>
      <c r="AW109" s="46">
        <v>6206.4330554339003</v>
      </c>
      <c r="AX109" s="34">
        <f t="shared" si="35"/>
        <v>-3.6768000944781157E-4</v>
      </c>
      <c r="AY109" s="31">
        <f t="shared" si="39"/>
        <v>92.328316197805222</v>
      </c>
      <c r="AZ109" s="31">
        <f t="shared" si="40"/>
        <v>101.60847701510603</v>
      </c>
      <c r="BB109" s="34">
        <f t="shared" si="41"/>
        <v>1.2120325903361638E-2</v>
      </c>
    </row>
    <row r="110" spans="1:54" s="23" customFormat="1">
      <c r="A110" s="23">
        <f t="shared" si="36"/>
        <v>2039</v>
      </c>
      <c r="B110" s="23">
        <f t="shared" si="37"/>
        <v>1</v>
      </c>
      <c r="C110" s="24"/>
      <c r="D110" s="41">
        <v>113682822.023618</v>
      </c>
      <c r="E110" s="24"/>
      <c r="F110" s="25">
        <v>26375976.040824801</v>
      </c>
      <c r="G110" s="41">
        <v>5712777.44888792</v>
      </c>
      <c r="H110" s="41">
        <v>31430015.981934398</v>
      </c>
      <c r="I110" s="41">
        <v>176683.83862540001</v>
      </c>
      <c r="J110" s="41">
        <v>972062.349956739</v>
      </c>
      <c r="K110" s="24"/>
      <c r="L110" s="41">
        <v>2833828.6687459401</v>
      </c>
      <c r="M110" s="25"/>
      <c r="N110" s="41">
        <v>1006863.0278664</v>
      </c>
      <c r="O110" s="24"/>
      <c r="P110" s="41">
        <v>20244213.740277801</v>
      </c>
      <c r="Q110" s="25"/>
      <c r="R110" s="41">
        <v>18618398.550980002</v>
      </c>
      <c r="S110" s="25"/>
      <c r="T110" s="25">
        <v>71189060.547925696</v>
      </c>
      <c r="U110" s="24"/>
      <c r="V110" s="24">
        <v>132677.08267399599</v>
      </c>
      <c r="W110" s="25"/>
      <c r="X110" s="41">
        <v>333246.57981272601</v>
      </c>
      <c r="Y110" s="24"/>
      <c r="Z110" s="24">
        <f t="shared" ref="Z110:Z117" si="42">R110+V110-N110-L110-F110</f>
        <v>-11465592.103783144</v>
      </c>
      <c r="AA110" s="24"/>
      <c r="AB110" s="24">
        <f t="shared" ref="AB110:AB117" si="43">T110-P110-D110</f>
        <v>-62737975.215970099</v>
      </c>
      <c r="AC110" s="12"/>
      <c r="AD110" s="24"/>
      <c r="AE110" s="24"/>
      <c r="AF110" s="24">
        <f>AZ110/100*AF25</f>
        <v>5878352072.5787487</v>
      </c>
      <c r="AG110" s="26">
        <f t="shared" si="38"/>
        <v>6.6595075398179051E-3</v>
      </c>
      <c r="AH110" s="26">
        <f t="shared" ref="AH110:AH117" si="44">AB110/AF110</f>
        <v>-1.0672714808735138E-2</v>
      </c>
      <c r="AT110" s="23">
        <v>12354865</v>
      </c>
      <c r="AV110" s="23">
        <f t="shared" si="34"/>
        <v>4.0112944581546595E-3</v>
      </c>
      <c r="AW110" s="43">
        <v>6222.8033465835997</v>
      </c>
      <c r="AX110" s="26">
        <f t="shared" si="35"/>
        <v>2.6376327599903354E-3</v>
      </c>
      <c r="AY110" s="23">
        <f t="shared" si="39"/>
        <v>92.571844389283299</v>
      </c>
      <c r="AZ110" s="23">
        <f t="shared" si="40"/>
        <v>102.28513943389754</v>
      </c>
      <c r="BB110" s="26">
        <f t="shared" si="41"/>
        <v>1.3785069153510474E-2</v>
      </c>
    </row>
    <row r="111" spans="1:54" s="31" customFormat="1">
      <c r="A111" s="31">
        <f t="shared" si="36"/>
        <v>2039</v>
      </c>
      <c r="B111" s="31">
        <f t="shared" si="37"/>
        <v>2</v>
      </c>
      <c r="C111" s="32"/>
      <c r="D111" s="44">
        <v>113553673.99795499</v>
      </c>
      <c r="E111" s="32"/>
      <c r="F111" s="33">
        <v>26492298.390913799</v>
      </c>
      <c r="G111" s="44">
        <v>5852573.9813953396</v>
      </c>
      <c r="H111" s="44">
        <v>32199135.257144898</v>
      </c>
      <c r="I111" s="44">
        <v>181007.44272356</v>
      </c>
      <c r="J111" s="44">
        <v>995849.54403536895</v>
      </c>
      <c r="K111" s="32"/>
      <c r="L111" s="44">
        <v>2295054.59521246</v>
      </c>
      <c r="M111" s="33"/>
      <c r="N111" s="44">
        <v>1007026.7422193401</v>
      </c>
      <c r="O111" s="32"/>
      <c r="P111" s="44">
        <v>17449413.2195547</v>
      </c>
      <c r="Q111" s="33"/>
      <c r="R111" s="44">
        <v>21207658.007532001</v>
      </c>
      <c r="S111" s="33"/>
      <c r="T111" s="33">
        <v>81089318.495571196</v>
      </c>
      <c r="U111" s="32"/>
      <c r="V111" s="32">
        <v>128292.09640741</v>
      </c>
      <c r="W111" s="33"/>
      <c r="X111" s="44">
        <v>322232.758537683</v>
      </c>
      <c r="Y111" s="32"/>
      <c r="Z111" s="32">
        <f t="shared" si="42"/>
        <v>-8458429.6244061887</v>
      </c>
      <c r="AA111" s="32"/>
      <c r="AB111" s="32">
        <f t="shared" si="43"/>
        <v>-49913768.721938498</v>
      </c>
      <c r="AC111" s="12"/>
      <c r="AD111" s="32"/>
      <c r="AE111" s="32"/>
      <c r="AF111" s="32">
        <f>AZ111/100*AF25</f>
        <v>5858807349.1004171</v>
      </c>
      <c r="AG111" s="34">
        <f t="shared" si="38"/>
        <v>-3.3248643900564423E-3</v>
      </c>
      <c r="AH111" s="34">
        <f t="shared" si="44"/>
        <v>-8.5194418842944961E-3</v>
      </c>
      <c r="AT111" s="31">
        <v>12361661</v>
      </c>
      <c r="AV111" s="31">
        <f t="shared" ref="AV111:AV117" si="45">(AT111-AT110)/AT110</f>
        <v>5.5006671460999367E-4</v>
      </c>
      <c r="AW111" s="46">
        <v>6198.7036687683003</v>
      </c>
      <c r="AX111" s="34">
        <f t="shared" ref="AX111:AX117" si="46">(AW111-AW110)/AW110</f>
        <v>-3.8728008058507004E-3</v>
      </c>
      <c r="AY111" s="31">
        <f t="shared" si="39"/>
        <v>92.213332075733391</v>
      </c>
      <c r="AZ111" s="31">
        <f t="shared" si="40"/>
        <v>101.94505521616182</v>
      </c>
      <c r="BB111" s="34" t="e">
        <f t="shared" si="41"/>
        <v>#DIV/0!</v>
      </c>
    </row>
    <row r="112" spans="1:54" s="31" customFormat="1">
      <c r="A112" s="31">
        <f t="shared" si="36"/>
        <v>2039</v>
      </c>
      <c r="B112" s="31">
        <f t="shared" si="37"/>
        <v>3</v>
      </c>
      <c r="C112" s="32"/>
      <c r="D112" s="44">
        <v>113401889.500863</v>
      </c>
      <c r="E112" s="32"/>
      <c r="F112" s="33">
        <v>26551604.686544899</v>
      </c>
      <c r="G112" s="44">
        <v>5939468.9060802199</v>
      </c>
      <c r="H112" s="44">
        <v>32677205.494613402</v>
      </c>
      <c r="I112" s="44">
        <v>183694.91462103999</v>
      </c>
      <c r="J112" s="44">
        <v>1010635.2214829</v>
      </c>
      <c r="K112" s="32"/>
      <c r="L112" s="44">
        <v>2269542.0639820099</v>
      </c>
      <c r="M112" s="33"/>
      <c r="N112" s="44">
        <v>1006596.90270596</v>
      </c>
      <c r="O112" s="32"/>
      <c r="P112" s="44">
        <v>17314663.723538902</v>
      </c>
      <c r="Q112" s="33"/>
      <c r="R112" s="44">
        <v>18537800.728269901</v>
      </c>
      <c r="S112" s="33"/>
      <c r="T112" s="33">
        <v>70880887.7872435</v>
      </c>
      <c r="U112" s="32"/>
      <c r="V112" s="32">
        <v>132668.852808817</v>
      </c>
      <c r="W112" s="33"/>
      <c r="X112" s="44">
        <v>333225.908764133</v>
      </c>
      <c r="Y112" s="32"/>
      <c r="Z112" s="32">
        <f t="shared" si="42"/>
        <v>-11157274.072154149</v>
      </c>
      <c r="AA112" s="32"/>
      <c r="AB112" s="32">
        <f t="shared" si="43"/>
        <v>-59835665.437158406</v>
      </c>
      <c r="AC112" s="12"/>
      <c r="AD112" s="32"/>
      <c r="AE112" s="32"/>
      <c r="AF112" s="32">
        <f>AZ112/100*AF25</f>
        <v>5864268088.0261621</v>
      </c>
      <c r="AG112" s="34">
        <f t="shared" si="38"/>
        <v>9.3205640676740677E-4</v>
      </c>
      <c r="AH112" s="34">
        <f t="shared" si="44"/>
        <v>-1.0203432813607662E-2</v>
      </c>
      <c r="AT112" s="31">
        <v>12359266</v>
      </c>
      <c r="AV112" s="31">
        <f t="shared" si="45"/>
        <v>-1.9374419020227137E-4</v>
      </c>
      <c r="AW112" s="46">
        <v>6205.6835253657</v>
      </c>
      <c r="AX112" s="34">
        <f t="shared" si="46"/>
        <v>1.1260187565615021E-3</v>
      </c>
      <c r="AY112" s="31">
        <f t="shared" si="39"/>
        <v>92.317166017255715</v>
      </c>
      <c r="AZ112" s="31">
        <f t="shared" si="40"/>
        <v>102.04007375801429</v>
      </c>
      <c r="BB112" s="34" t="e">
        <f t="shared" si="41"/>
        <v>#DIV/0!</v>
      </c>
    </row>
    <row r="113" spans="1:54" s="31" customFormat="1">
      <c r="A113" s="31">
        <f t="shared" si="36"/>
        <v>2039</v>
      </c>
      <c r="B113" s="31">
        <f t="shared" si="37"/>
        <v>4</v>
      </c>
      <c r="C113" s="32"/>
      <c r="D113" s="44">
        <v>113355643.67563801</v>
      </c>
      <c r="E113" s="32"/>
      <c r="F113" s="33">
        <v>26628016.0787807</v>
      </c>
      <c r="G113" s="44">
        <v>6024286.0244728299</v>
      </c>
      <c r="H113" s="44">
        <v>33143844.254913799</v>
      </c>
      <c r="I113" s="44">
        <v>186318.12446823</v>
      </c>
      <c r="J113" s="44">
        <v>1025067.34809011</v>
      </c>
      <c r="K113" s="32"/>
      <c r="L113" s="44">
        <v>2269784.8287906698</v>
      </c>
      <c r="M113" s="33"/>
      <c r="N113" s="44">
        <v>1007103.4686701701</v>
      </c>
      <c r="O113" s="32"/>
      <c r="P113" s="44">
        <v>17318710.4077591</v>
      </c>
      <c r="Q113" s="33"/>
      <c r="R113" s="44">
        <v>21182226.9028778</v>
      </c>
      <c r="S113" s="33"/>
      <c r="T113" s="33">
        <v>80992080.462768793</v>
      </c>
      <c r="U113" s="32"/>
      <c r="V113" s="32">
        <v>126137.217233699</v>
      </c>
      <c r="W113" s="33"/>
      <c r="X113" s="44">
        <v>316820.323322226</v>
      </c>
      <c r="Y113" s="32"/>
      <c r="Z113" s="32">
        <f t="shared" si="42"/>
        <v>-8596540.2561300397</v>
      </c>
      <c r="AA113" s="32"/>
      <c r="AB113" s="32">
        <f t="shared" si="43"/>
        <v>-49682273.620628312</v>
      </c>
      <c r="AC113" s="12"/>
      <c r="AD113" s="32"/>
      <c r="AE113" s="32"/>
      <c r="AF113" s="32">
        <f>AZ113/100*AF25</f>
        <v>5858861369.7904825</v>
      </c>
      <c r="AG113" s="34">
        <f t="shared" si="38"/>
        <v>-9.2197664815481836E-4</v>
      </c>
      <c r="AH113" s="34">
        <f t="shared" si="44"/>
        <v>-8.4798513712579932E-3</v>
      </c>
      <c r="AT113" s="31">
        <v>12321072</v>
      </c>
      <c r="AV113" s="31">
        <f t="shared" si="45"/>
        <v>-3.0903129684238528E-3</v>
      </c>
      <c r="AW113" s="46">
        <v>6219.1812465286002</v>
      </c>
      <c r="AX113" s="34">
        <f t="shared" si="46"/>
        <v>2.1750579299972947E-3</v>
      </c>
      <c r="AY113" s="31">
        <f t="shared" si="39"/>
        <v>92.517961201276421</v>
      </c>
      <c r="AZ113" s="31">
        <f t="shared" si="40"/>
        <v>101.94599519283341</v>
      </c>
      <c r="BB113" s="34" t="e">
        <f t="shared" si="41"/>
        <v>#DIV/0!</v>
      </c>
    </row>
    <row r="114" spans="1:54" s="23" customFormat="1">
      <c r="A114" s="23">
        <f t="shared" ref="A114:A117" si="47">A110+1</f>
        <v>2040</v>
      </c>
      <c r="B114" s="23">
        <f t="shared" ref="B114:B117" si="48">B110</f>
        <v>1</v>
      </c>
      <c r="C114" s="24"/>
      <c r="D114" s="41">
        <v>113554576.383458</v>
      </c>
      <c r="E114" s="24"/>
      <c r="F114" s="25">
        <v>26780044.500834201</v>
      </c>
      <c r="G114" s="41">
        <v>6140156.0720687602</v>
      </c>
      <c r="H114" s="41">
        <v>33781327.069595598</v>
      </c>
      <c r="I114" s="41">
        <v>189901.73418768999</v>
      </c>
      <c r="J114" s="41">
        <v>1044783.31143077</v>
      </c>
      <c r="K114" s="24"/>
      <c r="L114" s="41">
        <v>2735780.95827909</v>
      </c>
      <c r="M114" s="25"/>
      <c r="N114" s="41">
        <v>1010341.07883151</v>
      </c>
      <c r="O114" s="24"/>
      <c r="P114" s="41">
        <v>19754578.914785199</v>
      </c>
      <c r="Q114" s="25"/>
      <c r="R114" s="41">
        <v>18506735.4678251</v>
      </c>
      <c r="S114" s="25"/>
      <c r="T114" s="25">
        <v>70762107.071453497</v>
      </c>
      <c r="U114" s="24"/>
      <c r="V114" s="24">
        <v>126202.06572493</v>
      </c>
      <c r="W114" s="25"/>
      <c r="X114" s="41">
        <v>316983.20403585897</v>
      </c>
      <c r="Y114" s="24"/>
      <c r="Z114" s="24">
        <f t="shared" si="42"/>
        <v>-11893229.004394768</v>
      </c>
      <c r="AA114" s="24"/>
      <c r="AB114" s="24">
        <f t="shared" si="43"/>
        <v>-62547048.226789705</v>
      </c>
      <c r="AC114" s="12"/>
      <c r="AD114" s="24"/>
      <c r="AE114" s="24"/>
      <c r="AF114" s="24">
        <f>AZ114/100*AF25</f>
        <v>5838769929.8627634</v>
      </c>
      <c r="AG114" s="26">
        <f t="shared" si="38"/>
        <v>-3.429239686624912E-3</v>
      </c>
      <c r="AH114" s="26">
        <f t="shared" si="44"/>
        <v>-1.0712367327044146E-2</v>
      </c>
      <c r="AT114" s="23">
        <v>12269585</v>
      </c>
      <c r="AV114" s="23">
        <f t="shared" si="45"/>
        <v>-4.1787760026075656E-3</v>
      </c>
      <c r="AW114" s="43">
        <v>6223.8623098436001</v>
      </c>
      <c r="AX114" s="26">
        <f t="shared" si="46"/>
        <v>7.5268160380640217E-4</v>
      </c>
      <c r="AY114" s="23">
        <f t="shared" si="39"/>
        <v>92.587597768694295</v>
      </c>
      <c r="AZ114" s="23">
        <f t="shared" si="40"/>
        <v>101.59639794022569</v>
      </c>
      <c r="BB114" s="26" t="e">
        <f t="shared" si="41"/>
        <v>#DIV/0!</v>
      </c>
    </row>
    <row r="115" spans="1:54" s="31" customFormat="1">
      <c r="A115" s="31">
        <f t="shared" si="47"/>
        <v>2040</v>
      </c>
      <c r="B115" s="31">
        <f t="shared" si="48"/>
        <v>2</v>
      </c>
      <c r="C115" s="32"/>
      <c r="D115" s="44">
        <v>113022426.11554401</v>
      </c>
      <c r="E115" s="32"/>
      <c r="F115" s="33">
        <v>26798913.404616099</v>
      </c>
      <c r="G115" s="44">
        <v>6255749.5862265201</v>
      </c>
      <c r="H115" s="44">
        <v>34417288.478891097</v>
      </c>
      <c r="I115" s="44">
        <v>193476.79132659</v>
      </c>
      <c r="J115" s="44">
        <v>1064452.2209966099</v>
      </c>
      <c r="K115" s="32"/>
      <c r="L115" s="44">
        <v>2310564.3654944999</v>
      </c>
      <c r="M115" s="33"/>
      <c r="N115" s="44">
        <v>1006469.57594321</v>
      </c>
      <c r="O115" s="32"/>
      <c r="P115" s="44">
        <v>17526828.126817901</v>
      </c>
      <c r="Q115" s="33"/>
      <c r="R115" s="44">
        <v>21094628.480256502</v>
      </c>
      <c r="S115" s="33"/>
      <c r="T115" s="33">
        <v>80657140.301571995</v>
      </c>
      <c r="U115" s="32"/>
      <c r="V115" s="32">
        <v>124794.556674997</v>
      </c>
      <c r="W115" s="33"/>
      <c r="X115" s="44">
        <v>313447.94709854701</v>
      </c>
      <c r="Y115" s="32"/>
      <c r="Z115" s="32">
        <f t="shared" si="42"/>
        <v>-8896524.3091223091</v>
      </c>
      <c r="AA115" s="32"/>
      <c r="AB115" s="32">
        <f t="shared" si="43"/>
        <v>-49892113.940789908</v>
      </c>
      <c r="AC115" s="12"/>
      <c r="AD115" s="32"/>
      <c r="AE115" s="32"/>
      <c r="AF115" s="32">
        <f>AZ115/100*AF25</f>
        <v>5829145135.3230696</v>
      </c>
      <c r="AG115" s="34">
        <f t="shared" si="38"/>
        <v>-1.6484284627258908E-3</v>
      </c>
      <c r="AH115" s="34">
        <f t="shared" si="44"/>
        <v>-8.5590790386152783E-3</v>
      </c>
      <c r="AT115" s="31">
        <v>12246215</v>
      </c>
      <c r="AV115" s="31">
        <f t="shared" si="45"/>
        <v>-1.9047098985010495E-3</v>
      </c>
      <c r="AW115" s="46">
        <v>6225.4604141375003</v>
      </c>
      <c r="AX115" s="34">
        <f t="shared" si="46"/>
        <v>2.5677050910535599E-4</v>
      </c>
      <c r="AY115" s="31">
        <f t="shared" si="39"/>
        <v>92.611371533310205</v>
      </c>
      <c r="AZ115" s="31">
        <f t="shared" si="40"/>
        <v>101.42892354615059</v>
      </c>
      <c r="BB115" s="34" t="e">
        <f t="shared" si="41"/>
        <v>#DIV/0!</v>
      </c>
    </row>
    <row r="116" spans="1:54" s="31" customFormat="1">
      <c r="A116" s="31">
        <f t="shared" si="47"/>
        <v>2040</v>
      </c>
      <c r="B116" s="31">
        <f t="shared" si="48"/>
        <v>3</v>
      </c>
      <c r="C116" s="32"/>
      <c r="D116" s="44">
        <v>112862009.65388</v>
      </c>
      <c r="E116" s="32"/>
      <c r="F116" s="33">
        <v>26843826.183187202</v>
      </c>
      <c r="G116" s="44">
        <v>6329819.9555909196</v>
      </c>
      <c r="H116" s="44">
        <v>34824801.796841897</v>
      </c>
      <c r="I116" s="44">
        <v>195767.6274925</v>
      </c>
      <c r="J116" s="44">
        <v>1077055.72567551</v>
      </c>
      <c r="K116" s="32"/>
      <c r="L116" s="44">
        <v>2242181.8459961298</v>
      </c>
      <c r="M116" s="33"/>
      <c r="N116" s="44">
        <v>1005557.0746487</v>
      </c>
      <c r="O116" s="32"/>
      <c r="P116" s="44">
        <v>17166970.595173001</v>
      </c>
      <c r="Q116" s="33"/>
      <c r="R116" s="44">
        <v>18300545.015052602</v>
      </c>
      <c r="S116" s="33"/>
      <c r="T116" s="33">
        <v>69973720.004400998</v>
      </c>
      <c r="U116" s="32"/>
      <c r="V116" s="32">
        <v>121078.264986423</v>
      </c>
      <c r="W116" s="33"/>
      <c r="X116" s="44">
        <v>304113.69381347299</v>
      </c>
      <c r="Y116" s="32"/>
      <c r="Z116" s="32">
        <f t="shared" si="42"/>
        <v>-11669941.823793009</v>
      </c>
      <c r="AA116" s="32"/>
      <c r="AB116" s="32">
        <f t="shared" si="43"/>
        <v>-60055260.244652003</v>
      </c>
      <c r="AC116" s="12"/>
      <c r="AD116" s="32"/>
      <c r="AE116" s="32"/>
      <c r="AF116" s="32">
        <f>AZ116/100*AF25</f>
        <v>5773254000.1249809</v>
      </c>
      <c r="AG116" s="34">
        <f t="shared" si="38"/>
        <v>-9.5882215831963463E-3</v>
      </c>
      <c r="AH116" s="34">
        <f t="shared" si="44"/>
        <v>-1.0402324277322964E-2</v>
      </c>
      <c r="AT116" s="31">
        <v>12158203</v>
      </c>
      <c r="AV116" s="31">
        <f t="shared" si="45"/>
        <v>-7.1868736585140799E-3</v>
      </c>
      <c r="AW116" s="46">
        <v>6210.4026998012996</v>
      </c>
      <c r="AX116" s="34">
        <f t="shared" si="46"/>
        <v>-2.4187310390739697E-3</v>
      </c>
      <c r="AY116" s="31">
        <f t="shared" si="39"/>
        <v>92.387369534411377</v>
      </c>
      <c r="AZ116" s="31">
        <f t="shared" si="40"/>
        <v>100.45640055224501</v>
      </c>
      <c r="BB116" s="34" t="e">
        <f t="shared" si="41"/>
        <v>#DIV/0!</v>
      </c>
    </row>
    <row r="117" spans="1:54" s="31" customFormat="1">
      <c r="A117" s="31">
        <f t="shared" si="47"/>
        <v>2040</v>
      </c>
      <c r="B117" s="31">
        <f t="shared" si="48"/>
        <v>4</v>
      </c>
      <c r="C117" s="32"/>
      <c r="D117" s="44">
        <v>112530692.23948</v>
      </c>
      <c r="E117" s="32"/>
      <c r="F117" s="33">
        <v>26881508.306368399</v>
      </c>
      <c r="G117" s="44">
        <v>6427722.9407180604</v>
      </c>
      <c r="H117" s="44">
        <v>35363435.134960897</v>
      </c>
      <c r="I117" s="44">
        <v>198795.55486756901</v>
      </c>
      <c r="J117" s="44">
        <v>1093714.4887101301</v>
      </c>
      <c r="K117" s="32"/>
      <c r="L117" s="44">
        <v>2264235.97935622</v>
      </c>
      <c r="M117" s="33"/>
      <c r="N117" s="44">
        <v>1002962.49356273</v>
      </c>
      <c r="O117" s="32"/>
      <c r="P117" s="44">
        <v>17267134.9784096</v>
      </c>
      <c r="Q117" s="33"/>
      <c r="R117" s="44">
        <v>20847409.964437898</v>
      </c>
      <c r="S117" s="33"/>
      <c r="T117" s="33">
        <v>79711878.879490495</v>
      </c>
      <c r="U117" s="32"/>
      <c r="V117" s="32">
        <v>125394.64774359</v>
      </c>
      <c r="W117" s="33"/>
      <c r="X117" s="44">
        <v>314955.202851796</v>
      </c>
      <c r="Y117" s="32"/>
      <c r="Z117" s="32">
        <f t="shared" si="42"/>
        <v>-9175902.1671058647</v>
      </c>
      <c r="AA117" s="32"/>
      <c r="AB117" s="32">
        <f t="shared" si="43"/>
        <v>-50085948.338399112</v>
      </c>
      <c r="AC117" s="12"/>
      <c r="AD117" s="32"/>
      <c r="AE117" s="32"/>
      <c r="AF117" s="32">
        <f>AZ117/100*AF25</f>
        <v>5782479434.221137</v>
      </c>
      <c r="AG117" s="34">
        <f t="shared" si="38"/>
        <v>1.5979608892933528E-3</v>
      </c>
      <c r="AH117" s="34">
        <f t="shared" si="44"/>
        <v>-8.6616734063915211E-3</v>
      </c>
      <c r="AT117" s="31">
        <v>12221877</v>
      </c>
      <c r="AV117" s="31">
        <f t="shared" si="45"/>
        <v>5.2371226241246342E-3</v>
      </c>
      <c r="AW117" s="46">
        <v>6187.9197857162999</v>
      </c>
      <c r="AX117" s="34">
        <f t="shared" si="46"/>
        <v>-3.6202022915066451E-3</v>
      </c>
      <c r="AY117" s="31">
        <f t="shared" si="39"/>
        <v>92.052908567516639</v>
      </c>
      <c r="AZ117" s="31">
        <f t="shared" si="40"/>
        <v>100.61692595140667</v>
      </c>
      <c r="BB117" s="34" t="e">
        <f t="shared" si="41"/>
        <v>#DIV/0!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9"/>
  <sheetViews>
    <sheetView tabSelected="1" topLeftCell="AT6" zoomScale="125" zoomScaleNormal="125" zoomScalePageLayoutView="125" workbookViewId="0">
      <selection activeCell="BA30" sqref="BA30"/>
    </sheetView>
  </sheetViews>
  <sheetFormatPr baseColWidth="10" defaultColWidth="8.83203125" defaultRowHeight="12" x14ac:dyDescent="0"/>
  <cols>
    <col min="37" max="37" width="11.83203125" customWidth="1"/>
  </cols>
  <sheetData>
    <row r="1" spans="1:61" s="4" customFormat="1" ht="50.25" customHeight="1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H1" s="4" t="s">
        <v>19</v>
      </c>
      <c r="AI1" s="5" t="s">
        <v>20</v>
      </c>
      <c r="AJ1" s="5"/>
      <c r="AK1" s="52" t="s">
        <v>21</v>
      </c>
      <c r="AL1" s="52"/>
      <c r="AM1" s="6" t="s">
        <v>22</v>
      </c>
      <c r="AN1" s="7" t="s">
        <v>23</v>
      </c>
      <c r="AO1" s="52" t="s">
        <v>24</v>
      </c>
      <c r="AP1" s="52"/>
      <c r="AQ1" s="52" t="s">
        <v>25</v>
      </c>
      <c r="AR1" s="52"/>
      <c r="AT1" s="4" t="s">
        <v>27</v>
      </c>
      <c r="AV1" s="4" t="s">
        <v>28</v>
      </c>
      <c r="AX1" s="4" t="s">
        <v>29</v>
      </c>
      <c r="AZ1" s="4" t="s">
        <v>50</v>
      </c>
      <c r="BC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5" t="s">
        <v>51</v>
      </c>
    </row>
    <row r="2" spans="1:61" s="8" customFormat="1">
      <c r="C2" s="8" t="s">
        <v>37</v>
      </c>
      <c r="D2" s="8" t="s">
        <v>38</v>
      </c>
      <c r="E2" s="8" t="s">
        <v>37</v>
      </c>
      <c r="F2" s="9" t="s">
        <v>38</v>
      </c>
      <c r="G2" s="9" t="s">
        <v>39</v>
      </c>
      <c r="H2" s="9" t="s">
        <v>40</v>
      </c>
      <c r="I2" s="9" t="s">
        <v>39</v>
      </c>
      <c r="J2" s="8" t="s">
        <v>40</v>
      </c>
      <c r="K2" s="8" t="s">
        <v>37</v>
      </c>
      <c r="L2" s="9" t="s">
        <v>38</v>
      </c>
      <c r="M2" s="9" t="s">
        <v>37</v>
      </c>
      <c r="N2" s="9" t="s">
        <v>38</v>
      </c>
      <c r="O2" s="8" t="s">
        <v>37</v>
      </c>
      <c r="P2" s="8" t="s">
        <v>38</v>
      </c>
      <c r="Q2" s="9" t="s">
        <v>37</v>
      </c>
      <c r="R2" s="9" t="s">
        <v>38</v>
      </c>
      <c r="S2" s="9" t="s">
        <v>37</v>
      </c>
      <c r="T2" s="8" t="s">
        <v>38</v>
      </c>
      <c r="U2" s="8" t="s">
        <v>37</v>
      </c>
      <c r="V2" s="8" t="s">
        <v>38</v>
      </c>
      <c r="W2" s="8" t="s">
        <v>37</v>
      </c>
      <c r="X2" s="9" t="s">
        <v>38</v>
      </c>
      <c r="AC2" s="4"/>
      <c r="AI2" s="10"/>
      <c r="AJ2" s="10"/>
      <c r="AK2" s="10"/>
      <c r="AL2" s="10"/>
      <c r="AM2" s="10"/>
      <c r="AN2" s="10"/>
      <c r="AO2" s="10"/>
      <c r="AP2" s="10"/>
      <c r="AQ2" s="10"/>
      <c r="AR2" s="10"/>
      <c r="AT2" s="8" t="s">
        <v>41</v>
      </c>
      <c r="AU2" s="8" t="s">
        <v>39</v>
      </c>
      <c r="AV2" s="8" t="s">
        <v>41</v>
      </c>
      <c r="AW2" s="8" t="s">
        <v>39</v>
      </c>
      <c r="AX2" s="8" t="s">
        <v>42</v>
      </c>
      <c r="AY2" s="8" t="s">
        <v>43</v>
      </c>
      <c r="BI2" s="10"/>
    </row>
    <row r="3" spans="1:61">
      <c r="A3" s="8">
        <v>2014</v>
      </c>
      <c r="B3" s="8">
        <v>1</v>
      </c>
      <c r="C3" s="9">
        <v>73541829.264479399</v>
      </c>
      <c r="D3" s="9"/>
      <c r="E3" s="9">
        <v>13367097.642000001</v>
      </c>
      <c r="F3" s="9"/>
      <c r="G3" s="9"/>
      <c r="H3" s="9"/>
      <c r="I3" s="9"/>
      <c r="J3" s="11"/>
      <c r="K3" s="11">
        <v>2431521.2590999999</v>
      </c>
      <c r="L3" s="9"/>
      <c r="M3" s="9">
        <v>552644.92299999902</v>
      </c>
      <c r="N3" s="9"/>
      <c r="O3" s="9">
        <v>15657663.7612308</v>
      </c>
      <c r="P3" s="9"/>
      <c r="Q3" s="9">
        <v>16188956.83674</v>
      </c>
      <c r="R3" s="9"/>
      <c r="S3" s="9">
        <v>61899879.651203699</v>
      </c>
      <c r="T3" s="9"/>
      <c r="U3" s="9">
        <v>147745.90426000001</v>
      </c>
      <c r="V3" s="11"/>
      <c r="W3" s="11">
        <v>371095.07358448301</v>
      </c>
      <c r="X3" s="9"/>
      <c r="Y3" s="9">
        <f t="shared" ref="Y3:Y8" si="0">Q3+U3-M3-K3-E3</f>
        <v>-14561.083099998534</v>
      </c>
      <c r="Z3" s="9"/>
      <c r="AA3" s="9">
        <f t="shared" ref="AA3:AA8" si="1">S3-O3-C3</f>
        <v>-27299613.374506503</v>
      </c>
      <c r="AB3" s="9"/>
      <c r="AC3" s="12"/>
      <c r="AD3" s="9">
        <v>3917648861.1710801</v>
      </c>
      <c r="AE3" s="9">
        <v>87.364011981999994</v>
      </c>
      <c r="AF3" s="9">
        <f>AD3*100/AE3</f>
        <v>4484282225.9333181</v>
      </c>
      <c r="AG3" s="9"/>
      <c r="AH3" s="13">
        <f>AA3/AF3</f>
        <v>-6.087844609027615E-3</v>
      </c>
      <c r="AI3" s="10">
        <v>2014</v>
      </c>
      <c r="AJ3" s="14">
        <f>(SUM(AA3:AA6)/AVERAGE(AF3:AF6))</f>
        <v>-2.0764450566254731E-2</v>
      </c>
      <c r="AK3" s="14"/>
      <c r="AL3" s="14"/>
      <c r="AM3" s="14"/>
      <c r="AN3" s="14"/>
      <c r="AO3" s="11" t="s">
        <v>44</v>
      </c>
      <c r="AP3" s="14" t="s">
        <v>45</v>
      </c>
      <c r="AQ3" s="14" t="s">
        <v>44</v>
      </c>
      <c r="AR3" s="14" t="s">
        <v>45</v>
      </c>
      <c r="AT3" s="8">
        <v>10923418</v>
      </c>
      <c r="BC3" s="13">
        <f>S3/AF3</f>
        <v>1.3803743059084649E-2</v>
      </c>
      <c r="BD3" s="8">
        <v>2014</v>
      </c>
      <c r="BE3" s="13">
        <f>(SUM(S3:S6)/AVERAGE(AF3:AF6))</f>
        <v>5.6918105137217651E-2</v>
      </c>
      <c r="BF3" s="13">
        <f>(SUM(O3:O6)/AVERAGE(AF3:AF6))</f>
        <v>1.3201759021596645E-2</v>
      </c>
      <c r="BG3" s="13">
        <f>(SUM(C3:C6)/AVERAGE(AF3:AF6))</f>
        <v>6.4480796681875729E-2</v>
      </c>
      <c r="BH3" s="13">
        <f>(SUM(H3:H6)+SUM(J3:J6))/AVERAGE(AF3:AF6)</f>
        <v>0</v>
      </c>
      <c r="BI3" s="14">
        <f t="shared" ref="BI3:BI29" si="2">AJ3-BH3</f>
        <v>-2.0764450566254731E-2</v>
      </c>
    </row>
    <row r="4" spans="1:61">
      <c r="A4" s="8">
        <v>2014</v>
      </c>
      <c r="B4" s="8">
        <v>2</v>
      </c>
      <c r="C4" s="9">
        <v>76536005.645554796</v>
      </c>
      <c r="D4" s="9"/>
      <c r="E4" s="9">
        <v>13911324.754000001</v>
      </c>
      <c r="F4" s="9"/>
      <c r="G4" s="9"/>
      <c r="H4" s="9"/>
      <c r="I4" s="9"/>
      <c r="J4" s="11"/>
      <c r="K4" s="11">
        <v>2156056.4542999999</v>
      </c>
      <c r="L4" s="9"/>
      <c r="M4" s="9">
        <v>571465.44299999997</v>
      </c>
      <c r="N4" s="9"/>
      <c r="O4" s="9">
        <v>14331816.6540251</v>
      </c>
      <c r="P4" s="9"/>
      <c r="Q4" s="9">
        <v>18889074.98367</v>
      </c>
      <c r="R4" s="9"/>
      <c r="S4" s="9">
        <v>72224015.420081005</v>
      </c>
      <c r="T4" s="9"/>
      <c r="U4" s="9">
        <v>150093.53833000001</v>
      </c>
      <c r="V4" s="11"/>
      <c r="W4" s="11">
        <v>376991.65286577999</v>
      </c>
      <c r="X4" s="9"/>
      <c r="Y4" s="9">
        <f t="shared" si="0"/>
        <v>2400321.8706999999</v>
      </c>
      <c r="Z4" s="9"/>
      <c r="AA4" s="9">
        <f t="shared" si="1"/>
        <v>-18643806.879498892</v>
      </c>
      <c r="AB4" s="9"/>
      <c r="AC4" s="12"/>
      <c r="AD4" s="9">
        <v>4702629524.92031</v>
      </c>
      <c r="AE4" s="9">
        <v>92.542254682000006</v>
      </c>
      <c r="AF4" s="9">
        <f>AD4*100/AE4</f>
        <v>5081602497.2374029</v>
      </c>
      <c r="AG4" s="9"/>
      <c r="AH4" s="13">
        <f>AA4/AF4</f>
        <v>-3.6688833669368155E-3</v>
      </c>
      <c r="AI4" s="10">
        <v>2015</v>
      </c>
      <c r="AJ4" s="14">
        <f>SUM(AB14:AB17)/AVERAGE(AF14:AF17)</f>
        <v>-3.2822266915484524E-2</v>
      </c>
      <c r="AK4" s="14"/>
      <c r="AL4" s="14"/>
      <c r="AM4" s="14"/>
      <c r="AN4" s="14"/>
      <c r="AO4" s="9">
        <v>545118865</v>
      </c>
      <c r="AP4" s="9">
        <f>AO4</f>
        <v>545118865</v>
      </c>
      <c r="AQ4" s="16">
        <f>AO4/AF17</f>
        <v>9.6335892011156887E-2</v>
      </c>
      <c r="AR4" s="16">
        <f>AP4/AF17</f>
        <v>9.6335892011156887E-2</v>
      </c>
      <c r="AT4" s="8">
        <v>10933469</v>
      </c>
      <c r="AV4" s="8">
        <f t="shared" ref="AV4:AV12" si="3">(AT4-AT3)/AT3</f>
        <v>9.2013324034656552E-4</v>
      </c>
      <c r="BC4" s="13">
        <f>S4/AF4</f>
        <v>1.4212842397520341E-2</v>
      </c>
      <c r="BD4" s="8">
        <v>2015</v>
      </c>
      <c r="BE4" s="13">
        <f>SUM(T14:T17)/AVERAGE(AF14:AF17)</f>
        <v>5.8016302548056821E-2</v>
      </c>
      <c r="BF4" s="13">
        <f>SUM(P14:P17)/AVERAGE(AF14:AF17)</f>
        <v>1.2830632772659042E-2</v>
      </c>
      <c r="BG4" s="13">
        <f>SUM(D14:D17)/AVERAGE(AF14:AF17)</f>
        <v>7.800793669088231E-2</v>
      </c>
      <c r="BH4" s="13">
        <f>(SUM(H14:H17)+SUM(J14:J17))/AVERAGE(AF14:AF17)</f>
        <v>0</v>
      </c>
      <c r="BI4" s="14">
        <f t="shared" si="2"/>
        <v>-3.2822266915484524E-2</v>
      </c>
    </row>
    <row r="5" spans="1:61">
      <c r="A5" s="8">
        <v>2014</v>
      </c>
      <c r="B5" s="8">
        <v>3</v>
      </c>
      <c r="C5" s="9">
        <v>79948619.698482305</v>
      </c>
      <c r="D5" s="9"/>
      <c r="E5" s="9">
        <v>14531608.437999999</v>
      </c>
      <c r="F5" s="9"/>
      <c r="G5" s="9"/>
      <c r="H5" s="9"/>
      <c r="I5" s="9"/>
      <c r="J5" s="11"/>
      <c r="K5" s="11">
        <v>2697105.9034000002</v>
      </c>
      <c r="L5" s="9"/>
      <c r="M5" s="9">
        <v>618357.67000000004</v>
      </c>
      <c r="N5" s="9"/>
      <c r="O5" s="9">
        <v>17397319.126396801</v>
      </c>
      <c r="P5" s="9"/>
      <c r="Q5" s="9">
        <v>16666086.76898</v>
      </c>
      <c r="R5" s="9"/>
      <c r="S5" s="9">
        <v>63724227.302598797</v>
      </c>
      <c r="T5" s="9"/>
      <c r="U5" s="9">
        <v>145660.84302</v>
      </c>
      <c r="V5" s="11"/>
      <c r="W5" s="11">
        <v>365858.00147638301</v>
      </c>
      <c r="X5" s="9"/>
      <c r="Y5" s="9">
        <f t="shared" si="0"/>
        <v>-1035324.3993999995</v>
      </c>
      <c r="Z5" s="9"/>
      <c r="AA5" s="9">
        <f t="shared" si="1"/>
        <v>-33621711.522280306</v>
      </c>
      <c r="AB5" s="9"/>
      <c r="AC5" s="12"/>
      <c r="AD5" s="9">
        <v>4685503118.6782703</v>
      </c>
      <c r="AE5" s="9">
        <v>96.348619912999993</v>
      </c>
      <c r="AF5" s="9">
        <f>AD5*100/AE5</f>
        <v>4863072374.995245</v>
      </c>
      <c r="AG5" s="9"/>
      <c r="AH5" s="13">
        <f>AA5/AF5</f>
        <v>-6.9136769781908049E-3</v>
      </c>
      <c r="AI5" s="10">
        <v>2016</v>
      </c>
      <c r="AJ5" s="14">
        <f>SUM(AB18:AB21)/AVERAGE(AF18:AF21)</f>
        <v>-3.1724030357080366E-2</v>
      </c>
      <c r="AK5" s="14"/>
      <c r="AL5" s="14"/>
      <c r="AM5" s="14"/>
      <c r="AN5" s="14"/>
      <c r="AO5" s="9">
        <v>527406836</v>
      </c>
      <c r="AP5" s="9">
        <f>AO5</f>
        <v>527406836</v>
      </c>
      <c r="AQ5" s="16">
        <f>AO5/AF21</f>
        <v>9.6733053127945015E-2</v>
      </c>
      <c r="AR5" s="16">
        <f>AP5/AF21</f>
        <v>9.6733053127945015E-2</v>
      </c>
      <c r="AT5" s="8">
        <v>10927942</v>
      </c>
      <c r="AV5" s="8">
        <f t="shared" si="3"/>
        <v>-5.0551202001853203E-4</v>
      </c>
      <c r="BC5" s="13">
        <f>S5/AF5</f>
        <v>1.3103697084635945E-2</v>
      </c>
      <c r="BD5" s="8">
        <v>2016</v>
      </c>
      <c r="BE5" s="13">
        <f>SUM(T18:T21)/AVERAGE(AF18:AF21)</f>
        <v>5.6853574673360364E-2</v>
      </c>
      <c r="BF5" s="13">
        <f>SUM(P18:P21)/AVERAGE(AF18:AF21)</f>
        <v>1.3708792227018806E-2</v>
      </c>
      <c r="BG5" s="13">
        <f>SUM(D18:D21)/AVERAGE(AF18:AF21)</f>
        <v>7.4868812803421919E-2</v>
      </c>
      <c r="BH5" s="13">
        <f>(SUM(H18:H21)+SUM(J18:J21))/AVERAGE(AF18:AF21)</f>
        <v>2.3570486548503089E-5</v>
      </c>
      <c r="BI5" s="14">
        <f t="shared" si="2"/>
        <v>-3.1747600843628869E-2</v>
      </c>
    </row>
    <row r="6" spans="1:61">
      <c r="A6" s="8">
        <v>2014</v>
      </c>
      <c r="B6" s="8">
        <v>4</v>
      </c>
      <c r="C6" s="9">
        <v>83342500.446047202</v>
      </c>
      <c r="D6" s="9"/>
      <c r="E6" s="9">
        <v>15148485.804</v>
      </c>
      <c r="F6" s="9"/>
      <c r="G6" s="9"/>
      <c r="H6" s="9"/>
      <c r="I6" s="9"/>
      <c r="J6" s="11"/>
      <c r="K6" s="11">
        <v>2598760.7445</v>
      </c>
      <c r="L6" s="9"/>
      <c r="M6" s="9">
        <v>597485.603</v>
      </c>
      <c r="N6" s="9"/>
      <c r="O6" s="9">
        <v>16772169.366415</v>
      </c>
      <c r="P6" s="9"/>
      <c r="Q6" s="9">
        <v>20600306.344000001</v>
      </c>
      <c r="R6" s="9"/>
      <c r="S6" s="9">
        <v>78767056.8481365</v>
      </c>
      <c r="T6" s="9"/>
      <c r="U6" s="9">
        <v>143630.44399999999</v>
      </c>
      <c r="V6" s="11"/>
      <c r="W6" s="11">
        <v>360758.22508998099</v>
      </c>
      <c r="X6" s="9"/>
      <c r="Y6" s="9">
        <f t="shared" si="0"/>
        <v>2399204.6364999991</v>
      </c>
      <c r="Z6" s="9"/>
      <c r="AA6" s="9">
        <f t="shared" si="1"/>
        <v>-21347612.964325704</v>
      </c>
      <c r="AB6" s="9"/>
      <c r="AC6" s="12"/>
      <c r="AD6" s="9">
        <v>5010564196.8707304</v>
      </c>
      <c r="AE6" s="9">
        <v>100</v>
      </c>
      <c r="AF6" s="9">
        <f>AD6*100/AE6</f>
        <v>5010564196.8707304</v>
      </c>
      <c r="AG6" s="9"/>
      <c r="AH6" s="13">
        <f>AA6/AF6</f>
        <v>-4.260520796771354E-3</v>
      </c>
      <c r="AI6" s="10">
        <v>2017</v>
      </c>
      <c r="AJ6" s="14">
        <f>SUM(AB22:AB25)/AVERAGE(AF22:AF25)</f>
        <v>-3.7007362799837733E-2</v>
      </c>
      <c r="AK6" s="14"/>
      <c r="AL6" s="14"/>
      <c r="AM6" s="14"/>
      <c r="AN6" s="9">
        <v>46349018</v>
      </c>
      <c r="AO6" s="9">
        <v>580675520</v>
      </c>
      <c r="AP6" s="9">
        <f>AO6</f>
        <v>580675520</v>
      </c>
      <c r="AQ6" s="16">
        <f>AO6/AF25</f>
        <v>0.10103933176461725</v>
      </c>
      <c r="AR6" s="16">
        <f>AP6/AF25</f>
        <v>0.10103933176461725</v>
      </c>
      <c r="AT6" s="8">
        <v>11163575</v>
      </c>
      <c r="AV6" s="8">
        <f t="shared" si="3"/>
        <v>2.1562431425789046E-2</v>
      </c>
      <c r="BC6" s="13">
        <f>S6/AF6</f>
        <v>1.5720197118186657E-2</v>
      </c>
      <c r="BD6" s="8">
        <v>2017</v>
      </c>
      <c r="BE6" s="13">
        <f>SUM(T22:T25)/AVERAGE(AF22:AF25)</f>
        <v>5.635534642882211E-2</v>
      </c>
      <c r="BF6" s="13">
        <f>SUM(P22:P25)/AVERAGE(AF22:AF25)</f>
        <v>1.6899291096604839E-2</v>
      </c>
      <c r="BG6" s="13">
        <f>SUM(D22:D25)/AVERAGE(AF22:AF25)</f>
        <v>7.6463418132054997E-2</v>
      </c>
      <c r="BH6" s="13">
        <f>(SUM(H22:H25)+SUM(J22:J25))/AVERAGE(AF22:AF25)</f>
        <v>4.6397329718049409E-4</v>
      </c>
      <c r="BI6" s="14">
        <f t="shared" si="2"/>
        <v>-3.7471336097018228E-2</v>
      </c>
    </row>
    <row r="7" spans="1:61">
      <c r="A7" s="8">
        <v>2015</v>
      </c>
      <c r="B7" s="8">
        <v>1</v>
      </c>
      <c r="C7" s="9">
        <v>87220448.7038403</v>
      </c>
      <c r="D7" s="9"/>
      <c r="E7" s="9">
        <v>15853348.733999999</v>
      </c>
      <c r="F7" s="9"/>
      <c r="G7" s="9"/>
      <c r="H7" s="9"/>
      <c r="I7" s="9"/>
      <c r="J7" s="11"/>
      <c r="K7" s="11">
        <v>3002195.4358999999</v>
      </c>
      <c r="L7" s="9"/>
      <c r="M7" s="9">
        <v>654530.51300000004</v>
      </c>
      <c r="N7" s="9"/>
      <c r="O7" s="9">
        <v>19179435.069263499</v>
      </c>
      <c r="P7" s="9"/>
      <c r="Q7" s="9">
        <v>18139908.10636</v>
      </c>
      <c r="R7" s="9"/>
      <c r="S7" s="9">
        <v>69359510.930272505</v>
      </c>
      <c r="T7" s="9"/>
      <c r="U7" s="9">
        <v>167252.22263999999</v>
      </c>
      <c r="V7" s="11"/>
      <c r="W7" s="11">
        <v>420089.31603637501</v>
      </c>
      <c r="X7" s="9"/>
      <c r="Y7" s="9">
        <f t="shared" si="0"/>
        <v>-1202914.3538999986</v>
      </c>
      <c r="Z7" s="9"/>
      <c r="AA7" s="9">
        <f t="shared" si="1"/>
        <v>-37040372.842831299</v>
      </c>
      <c r="AB7" s="9"/>
      <c r="AC7" s="12"/>
      <c r="AD7" s="9"/>
      <c r="AE7" s="9"/>
      <c r="AF7" s="9"/>
      <c r="AG7" s="9"/>
      <c r="AH7" s="13"/>
      <c r="AI7" s="10">
        <f t="shared" ref="AI7:AI29" si="4">AI6+1</f>
        <v>2018</v>
      </c>
      <c r="AJ7" s="14">
        <f>SUM(AB26:AB29)/AVERAGE(AF26:AF29)</f>
        <v>-3.2434657249442812E-2</v>
      </c>
      <c r="AK7" s="9">
        <v>34302202</v>
      </c>
      <c r="AL7" s="14">
        <f>AK7/AVERAGE(AF26:AF29)</f>
        <v>5.9791157000758915E-3</v>
      </c>
      <c r="AM7" s="14">
        <f>(AF29-AF25)/AF25</f>
        <v>7.9919997075347925E-3</v>
      </c>
      <c r="AN7" s="9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12291768.967541855</v>
      </c>
      <c r="AO7" s="9">
        <f t="shared" ref="AO7:AO29" si="5">AO6*(1+AM7)</f>
        <v>585316278.5860126</v>
      </c>
      <c r="AP7" s="9">
        <f>AO7</f>
        <v>585316278.5860126</v>
      </c>
      <c r="AQ7" s="16">
        <f>AO7/AF29</f>
        <v>0.10103933176461724</v>
      </c>
      <c r="AR7" s="16">
        <f>AP7/AF29</f>
        <v>0.10103933176461724</v>
      </c>
      <c r="AT7" s="8">
        <v>11012334</v>
      </c>
      <c r="AV7" s="8">
        <f t="shared" si="3"/>
        <v>-1.3547721048140941E-2</v>
      </c>
      <c r="BC7" s="13">
        <f t="shared" ref="BC7:BC38" si="6">T14/AF14</f>
        <v>1.3827254222720351E-2</v>
      </c>
      <c r="BD7" s="8">
        <f t="shared" ref="BD7:BD29" si="7">BD6+1</f>
        <v>2018</v>
      </c>
      <c r="BE7" s="13">
        <f>SUM(T26:T29)/AVERAGE(AF26:AF29)</f>
        <v>5.6199813040121928E-2</v>
      </c>
      <c r="BF7" s="13">
        <f>SUM(P26:P29)/AVERAGE(AF26:AF29)</f>
        <v>1.4818226620483736E-2</v>
      </c>
      <c r="BG7" s="13">
        <f>SUM(D26:D29)/AVERAGE(AF26:AF29)</f>
        <v>7.3816243669081016E-2</v>
      </c>
      <c r="BH7" s="13">
        <f>(SUM(H26:H29)+SUM(J26:J29))/AVERAGE(AF26:AF29)</f>
        <v>8.6964199075090687E-4</v>
      </c>
      <c r="BI7" s="14">
        <f t="shared" si="2"/>
        <v>-3.3304299240193722E-2</v>
      </c>
    </row>
    <row r="8" spans="1:61">
      <c r="A8" s="8">
        <v>2015</v>
      </c>
      <c r="B8" s="8">
        <v>2</v>
      </c>
      <c r="C8" s="9">
        <v>94524704.7581871</v>
      </c>
      <c r="D8" s="9"/>
      <c r="E8" s="9">
        <v>17180984.028999999</v>
      </c>
      <c r="F8" s="9"/>
      <c r="G8" s="9"/>
      <c r="H8" s="9"/>
      <c r="I8" s="9"/>
      <c r="J8" s="11"/>
      <c r="K8" s="11">
        <v>2371185.1833000001</v>
      </c>
      <c r="L8" s="9"/>
      <c r="M8" s="9">
        <v>696491.069000002</v>
      </c>
      <c r="N8" s="11"/>
      <c r="O8" s="11">
        <v>16135978.221071601</v>
      </c>
      <c r="P8" s="11"/>
      <c r="Q8" s="9">
        <v>21552530.200959999</v>
      </c>
      <c r="R8" s="9"/>
      <c r="S8" s="9">
        <v>82407967.299702004</v>
      </c>
      <c r="T8" s="11"/>
      <c r="U8" s="11">
        <v>188439.08603999999</v>
      </c>
      <c r="V8" s="11"/>
      <c r="W8" s="11">
        <v>473304.60259085899</v>
      </c>
      <c r="X8" s="9"/>
      <c r="Y8" s="9">
        <f t="shared" si="0"/>
        <v>1492309.0056999996</v>
      </c>
      <c r="Z8" s="9"/>
      <c r="AA8" s="9">
        <f t="shared" si="1"/>
        <v>-28252715.679556698</v>
      </c>
      <c r="AB8" s="9"/>
      <c r="AC8" s="12"/>
      <c r="AD8" s="9"/>
      <c r="AE8" s="9"/>
      <c r="AF8" s="9"/>
      <c r="AG8" s="9"/>
      <c r="AH8" s="13"/>
      <c r="AI8" s="10">
        <f t="shared" si="4"/>
        <v>2019</v>
      </c>
      <c r="AJ8" s="14">
        <f>SUM(AB30:AB33)/AVERAGE(AF30:AF33)</f>
        <v>-3.0547178135148848E-2</v>
      </c>
      <c r="AK8" s="9">
        <v>33257531</v>
      </c>
      <c r="AL8" s="14">
        <f>AK8/AVERAGE(AF30:AF33)</f>
        <v>5.6100536579885684E-3</v>
      </c>
      <c r="AM8" s="14">
        <f>(AF33-AF29)/AF29</f>
        <v>3.7672251449387108E-2</v>
      </c>
      <c r="AN8" s="9">
        <f>((((AN7*((1+AM8)^(1/12))-AK8/12)*((1+AM8)^(1/12))-AK8/12)*((1+AM8)^(1/12))-AK8/12)*((1+AM8)^(1/12))-AK8/12)*((1+AM8)^(1/12))-AK8/12</f>
        <v>-1460476.6642038843</v>
      </c>
      <c r="AO8" s="9">
        <f t="shared" si="5"/>
        <v>607366460.61032438</v>
      </c>
      <c r="AP8" s="9">
        <f>((((((((AO7*((1+AM8)^(4/12)))*((1+AM8)^(1/12))+AN8)*((1+AM8)^(1/12))-AK8/12)*((1+AM8)^(1/12))-AK8/12)*((1+AM8)^(1/12))-AK8/12)*((1+AM8)^(1/12))-AK8/12)*((1+AM8)^(1/12))-AK8/12)*((1+AM8)^(1/12))-AK8/12)*((1+AM8)^(1/12))-AK8/12</f>
        <v>586293351.81556189</v>
      </c>
      <c r="AQ8" s="16">
        <f>AO8/AF33</f>
        <v>0.10103933176461724</v>
      </c>
      <c r="AR8" s="16">
        <f>AP8/AF33</f>
        <v>9.7533684072635213E-2</v>
      </c>
      <c r="AT8" s="8">
        <v>11082939</v>
      </c>
      <c r="AV8" s="8">
        <f t="shared" si="3"/>
        <v>6.4114473825439729E-3</v>
      </c>
      <c r="BC8" s="13">
        <f t="shared" si="6"/>
        <v>1.4927503834836226E-2</v>
      </c>
      <c r="BD8" s="8">
        <f t="shared" si="7"/>
        <v>2019</v>
      </c>
      <c r="BE8" s="13">
        <f>SUM(T30:T33)/AVERAGE(AF30:AF33)</f>
        <v>5.6545539936904546E-2</v>
      </c>
      <c r="BF8" s="13">
        <f>SUM(P30:P33)/AVERAGE(AF30:AF33)</f>
        <v>1.35190618820179E-2</v>
      </c>
      <c r="BG8" s="13">
        <f>SUM(D30:D33)/AVERAGE(AF30:AF33)</f>
        <v>7.3573656190035489E-2</v>
      </c>
      <c r="BH8" s="13">
        <f>(SUM(H30:H33)+SUM(J30:J33))/AVERAGE(AF30:AF33)</f>
        <v>1.2357836741169732E-3</v>
      </c>
      <c r="BI8" s="14">
        <f t="shared" si="2"/>
        <v>-3.1782961809265819E-2</v>
      </c>
    </row>
    <row r="9" spans="1:61">
      <c r="A9" s="8">
        <v>2016</v>
      </c>
      <c r="B9" s="8">
        <v>2</v>
      </c>
      <c r="C9" s="9">
        <v>97915025.902647793</v>
      </c>
      <c r="D9" s="9"/>
      <c r="E9" s="9">
        <v>17797214.875</v>
      </c>
      <c r="F9" s="9"/>
      <c r="G9" s="9"/>
      <c r="H9" s="9"/>
      <c r="I9" s="9"/>
      <c r="J9" s="11"/>
      <c r="K9" s="11"/>
      <c r="L9" s="9"/>
      <c r="M9" s="9">
        <v>732730.52299999795</v>
      </c>
      <c r="N9" s="11"/>
      <c r="O9" s="11"/>
      <c r="P9" s="11"/>
      <c r="Q9" s="9"/>
      <c r="R9" s="9"/>
      <c r="S9" s="9"/>
      <c r="T9" s="11"/>
      <c r="U9" s="11"/>
      <c r="V9" s="11"/>
      <c r="W9" s="11"/>
      <c r="X9" s="9"/>
      <c r="Y9" s="9"/>
      <c r="Z9" s="9"/>
      <c r="AA9" s="9"/>
      <c r="AB9" s="9"/>
      <c r="AC9" s="12"/>
      <c r="AD9" s="9"/>
      <c r="AE9" s="9"/>
      <c r="AF9" s="9"/>
      <c r="AG9" s="9"/>
      <c r="AH9" s="13"/>
      <c r="AI9" s="10">
        <f t="shared" si="4"/>
        <v>2020</v>
      </c>
      <c r="AJ9" s="14">
        <f>SUM(AB34:AB37)/AVERAGE(AF34:AF37)</f>
        <v>-3.1452920320849904E-2</v>
      </c>
      <c r="AK9" s="9">
        <v>31779243</v>
      </c>
      <c r="AL9" s="14">
        <f>AK9/AVERAGE(AF34:AF37)</f>
        <v>5.2195738128458756E-3</v>
      </c>
      <c r="AM9" s="14">
        <f>(AF37-AF33)/AF33</f>
        <v>2.9594772529620141E-2</v>
      </c>
      <c r="AN9" s="14"/>
      <c r="AO9" s="9">
        <f t="shared" si="5"/>
        <v>625341332.8542074</v>
      </c>
      <c r="AP9" s="9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571436534.86500549</v>
      </c>
      <c r="AQ9" s="16">
        <f>AO9/AF37</f>
        <v>0.10103933176461724</v>
      </c>
      <c r="AR9" s="16">
        <f>AP9/AF37</f>
        <v>9.2329680760298544E-2</v>
      </c>
      <c r="AT9" s="8">
        <v>11339977</v>
      </c>
      <c r="AV9" s="8">
        <f t="shared" si="3"/>
        <v>2.3192223651145243E-2</v>
      </c>
      <c r="BC9" s="13">
        <f t="shared" si="6"/>
        <v>1.3592051892300453E-2</v>
      </c>
      <c r="BD9" s="8">
        <f t="shared" si="7"/>
        <v>2020</v>
      </c>
      <c r="BE9" s="13">
        <f>SUM(T34:T37)/AVERAGE(AF34:AF37)</f>
        <v>5.661187366922437E-2</v>
      </c>
      <c r="BF9" s="13">
        <f>SUM(P34:P37)/AVERAGE(AF34:AF37)</f>
        <v>1.3394820724699903E-2</v>
      </c>
      <c r="BG9" s="13">
        <f>SUM(D34:D37)/AVERAGE(AF34:AF37)</f>
        <v>7.4669973265374376E-2</v>
      </c>
      <c r="BH9" s="13">
        <f>(SUM(H34:H37)+SUM(J34:J37))/AVERAGE(AF34:AF37)</f>
        <v>1.637501504013732E-3</v>
      </c>
      <c r="BI9" s="14">
        <f t="shared" si="2"/>
        <v>-3.3090421824863638E-2</v>
      </c>
    </row>
    <row r="10" spans="1:61">
      <c r="A10" s="8">
        <v>2016</v>
      </c>
      <c r="B10" s="8">
        <v>3</v>
      </c>
      <c r="C10" s="9">
        <v>100917465.84456199</v>
      </c>
      <c r="D10" s="9"/>
      <c r="E10" s="9">
        <v>18342943.715</v>
      </c>
      <c r="F10" s="9"/>
      <c r="G10" s="9"/>
      <c r="H10" s="9"/>
      <c r="I10" s="9"/>
      <c r="J10" s="11"/>
      <c r="K10" s="11"/>
      <c r="L10" s="9"/>
      <c r="M10" s="9">
        <v>775294.91</v>
      </c>
      <c r="N10" s="11"/>
      <c r="O10" s="11"/>
      <c r="P10" s="11"/>
      <c r="Q10" s="9"/>
      <c r="R10" s="9"/>
      <c r="S10" s="9"/>
      <c r="T10" s="11"/>
      <c r="U10" s="9"/>
      <c r="V10" s="11"/>
      <c r="W10" s="11"/>
      <c r="X10" s="9"/>
      <c r="Y10" s="9"/>
      <c r="Z10" s="9"/>
      <c r="AA10" s="9"/>
      <c r="AB10" s="9"/>
      <c r="AC10" s="12"/>
      <c r="AD10" s="9"/>
      <c r="AE10" s="9"/>
      <c r="AF10" s="9"/>
      <c r="AG10" s="9"/>
      <c r="AH10" s="13"/>
      <c r="AI10" s="10">
        <f t="shared" si="4"/>
        <v>2021</v>
      </c>
      <c r="AJ10" s="14">
        <f>SUM(AB38:AB41)/AVERAGE(AF38:AF41)</f>
        <v>-3.0175376907301259E-2</v>
      </c>
      <c r="AK10" s="9">
        <v>30048541</v>
      </c>
      <c r="AL10" s="14">
        <f>AK10/AVERAGE(AF38:AF41)</f>
        <v>4.7767439816586441E-3</v>
      </c>
      <c r="AM10" s="14">
        <f>(AF41-AF37)/AF37</f>
        <v>2.8099508264171676E-2</v>
      </c>
      <c r="AN10" s="14"/>
      <c r="AO10" s="9">
        <f t="shared" si="5"/>
        <v>642913116.80467236</v>
      </c>
      <c r="AP10" s="9">
        <f t="shared" si="8"/>
        <v>557060022.41879416</v>
      </c>
      <c r="AQ10" s="16">
        <f>AO10/AF41</f>
        <v>0.10103933176461724</v>
      </c>
      <c r="AR10" s="16">
        <f>AP10/AF41</f>
        <v>8.754677878982825E-2</v>
      </c>
      <c r="AT10" s="8">
        <v>11479064</v>
      </c>
      <c r="AV10" s="8">
        <f t="shared" si="3"/>
        <v>1.2265192424993455E-2</v>
      </c>
      <c r="BC10" s="13">
        <f t="shared" si="6"/>
        <v>1.5585340256804801E-2</v>
      </c>
      <c r="BD10" s="8">
        <f t="shared" si="7"/>
        <v>2021</v>
      </c>
      <c r="BE10" s="13">
        <f>SUM(T38:T41)/AVERAGE(AF38:AF41)</f>
        <v>5.6589704477607014E-2</v>
      </c>
      <c r="BF10" s="13">
        <f>SUM(P38:P41)/AVERAGE(AF38:AF41)</f>
        <v>1.3025382727493236E-2</v>
      </c>
      <c r="BG10" s="13">
        <f>SUM(D38:D41)/AVERAGE(AF38:AF41)</f>
        <v>7.3739698657415031E-2</v>
      </c>
      <c r="BH10" s="13">
        <f>(SUM(H38:H41)+SUM(J38:J41))/AVERAGE(AF38:AF41)</f>
        <v>1.9863246272805489E-3</v>
      </c>
      <c r="BI10" s="14">
        <f t="shared" si="2"/>
        <v>-3.216170153458181E-2</v>
      </c>
    </row>
    <row r="11" spans="1:61">
      <c r="A11" s="8">
        <v>2016</v>
      </c>
      <c r="B11" s="8">
        <v>4</v>
      </c>
      <c r="C11" s="9">
        <v>108710229.285033</v>
      </c>
      <c r="D11" s="9"/>
      <c r="E11" s="9">
        <v>19759371.113000002</v>
      </c>
      <c r="F11" s="9"/>
      <c r="G11" s="9"/>
      <c r="H11" s="9"/>
      <c r="I11" s="9"/>
      <c r="J11" s="11"/>
      <c r="K11" s="11"/>
      <c r="L11" s="9"/>
      <c r="M11" s="9">
        <v>832906.25299999898</v>
      </c>
      <c r="N11" s="11"/>
      <c r="O11" s="11"/>
      <c r="P11" s="9"/>
      <c r="Q11" s="9"/>
      <c r="R11" s="9"/>
      <c r="S11" s="9"/>
      <c r="T11" s="11"/>
      <c r="U11" s="11"/>
      <c r="V11" s="11"/>
      <c r="W11" s="11"/>
      <c r="X11" s="9"/>
      <c r="Y11" s="9"/>
      <c r="Z11" s="9"/>
      <c r="AA11" s="9"/>
      <c r="AB11" s="9"/>
      <c r="AC11" s="12"/>
      <c r="AD11" s="9"/>
      <c r="AE11" s="9"/>
      <c r="AF11" s="9"/>
      <c r="AG11" s="9"/>
      <c r="AH11" s="13"/>
      <c r="AI11" s="10">
        <f t="shared" si="4"/>
        <v>2022</v>
      </c>
      <c r="AJ11" s="14">
        <f>SUM(AB42:AB45)/AVERAGE(AF42:AF45)</f>
        <v>-3.0020151572116037E-2</v>
      </c>
      <c r="AK11" s="9">
        <v>28349640</v>
      </c>
      <c r="AL11" s="14">
        <f>AK11/AVERAGE(AF42:AF45)</f>
        <v>4.3930068604912951E-3</v>
      </c>
      <c r="AM11" s="14">
        <f>(AF45-AF41)/AF41</f>
        <v>2.2879578359060904E-2</v>
      </c>
      <c r="AN11" s="14"/>
      <c r="AO11" s="9">
        <f t="shared" si="5"/>
        <v>657622697.838673</v>
      </c>
      <c r="AP11" s="9">
        <f t="shared" si="8"/>
        <v>541159607.36331189</v>
      </c>
      <c r="AQ11" s="16">
        <f>AO11/AF45</f>
        <v>0.10103933176461725</v>
      </c>
      <c r="AR11" s="16">
        <f>AP11/AF45</f>
        <v>8.3145556389243286E-2</v>
      </c>
      <c r="AT11" s="8">
        <v>11462881</v>
      </c>
      <c r="AV11" s="8">
        <f t="shared" si="3"/>
        <v>-1.4097839336029488E-3</v>
      </c>
      <c r="BC11" s="13">
        <f t="shared" si="6"/>
        <v>1.3648937813796651E-2</v>
      </c>
      <c r="BD11" s="8">
        <f t="shared" si="7"/>
        <v>2022</v>
      </c>
      <c r="BE11" s="13">
        <f>SUM(T42:T45)/AVERAGE(AF42:AF45)</f>
        <v>5.6731426423399157E-2</v>
      </c>
      <c r="BF11" s="13">
        <f>SUM(P42:P45)/AVERAGE(AF42:AF45)</f>
        <v>1.2908181163692847E-2</v>
      </c>
      <c r="BG11" s="13">
        <f>SUM(D42:D45)/AVERAGE(AF42:AF45)</f>
        <v>7.3843396831822353E-2</v>
      </c>
      <c r="BH11" s="13">
        <f>(SUM(H42:H45)+SUM(J42:J45))/AVERAGE(AF42:AF45)</f>
        <v>2.3678314561027085E-3</v>
      </c>
      <c r="BI11" s="14">
        <f t="shared" si="2"/>
        <v>-3.2387983028218742E-2</v>
      </c>
    </row>
    <row r="12" spans="1:61" ht="11.5" customHeight="1">
      <c r="A12" s="8">
        <v>2017</v>
      </c>
      <c r="B12" s="8">
        <v>1</v>
      </c>
      <c r="C12" s="9">
        <v>106787377.90249901</v>
      </c>
      <c r="D12" s="9"/>
      <c r="E12" s="9">
        <v>19409869.568</v>
      </c>
      <c r="F12" s="9"/>
      <c r="G12" s="9"/>
      <c r="H12" s="9"/>
      <c r="I12" s="9"/>
      <c r="J12" s="11"/>
      <c r="K12" s="11"/>
      <c r="L12" s="9"/>
      <c r="M12" s="9">
        <v>832988.16000000003</v>
      </c>
      <c r="N12" s="11"/>
      <c r="O12" s="11"/>
      <c r="P12" s="11"/>
      <c r="Q12" s="9"/>
      <c r="R12" s="9"/>
      <c r="S12" s="9"/>
      <c r="T12" s="11"/>
      <c r="U12" s="11"/>
      <c r="V12" s="11"/>
      <c r="W12" s="11"/>
      <c r="X12" s="9"/>
      <c r="Y12" s="9"/>
      <c r="Z12" s="9"/>
      <c r="AA12" s="9"/>
      <c r="AB12" s="9"/>
      <c r="AC12" s="12"/>
      <c r="AD12" s="9"/>
      <c r="AE12" s="9"/>
      <c r="AF12" s="9"/>
      <c r="AG12" s="9"/>
      <c r="AH12" s="13"/>
      <c r="AI12" s="10">
        <f t="shared" si="4"/>
        <v>2023</v>
      </c>
      <c r="AJ12" s="14">
        <f>SUM(AB46:AB49)/AVERAGE(AF46:AF49)</f>
        <v>-2.8693026021280609E-2</v>
      </c>
      <c r="AK12" s="9">
        <v>26691031</v>
      </c>
      <c r="AL12" s="14">
        <f>AK12/AVERAGE(AF46:AF49)</f>
        <v>4.0076554488002692E-3</v>
      </c>
      <c r="AM12" s="14">
        <f>(AF49-AF45)/AF45</f>
        <v>3.2973288857863443E-2</v>
      </c>
      <c r="AN12" s="14"/>
      <c r="AO12" s="9">
        <f t="shared" si="5"/>
        <v>679306681.01399505</v>
      </c>
      <c r="AP12" s="9">
        <f t="shared" si="8"/>
        <v>531911376.05177134</v>
      </c>
      <c r="AQ12" s="16">
        <f>AO12/AF49</f>
        <v>0.10103933176461727</v>
      </c>
      <c r="AR12" s="16">
        <f>AP12/AF49</f>
        <v>7.911591553029608E-2</v>
      </c>
      <c r="AT12" s="8">
        <v>11332510</v>
      </c>
      <c r="AV12" s="8">
        <f t="shared" si="3"/>
        <v>-1.1373318801791626E-2</v>
      </c>
      <c r="BC12" s="13">
        <f t="shared" si="6"/>
        <v>1.4371126013635339E-2</v>
      </c>
      <c r="BD12" s="8">
        <f t="shared" si="7"/>
        <v>2023</v>
      </c>
      <c r="BE12" s="13">
        <f>SUM(T46:T49)/AVERAGE(AF46:AF49)</f>
        <v>5.6990220136844842E-2</v>
      </c>
      <c r="BF12" s="13">
        <f>SUM(P46:P49)/AVERAGE(AF46:AF49)</f>
        <v>1.2389538497492402E-2</v>
      </c>
      <c r="BG12" s="13">
        <f>SUM(D46:D49)/AVERAGE(AF46:AF49)</f>
        <v>7.3293707660633048E-2</v>
      </c>
      <c r="BH12" s="13">
        <f>(SUM(H46:H49)+SUM(J46:J49))/AVERAGE(AF46:AF49)</f>
        <v>2.6808707264105317E-3</v>
      </c>
      <c r="BI12" s="14">
        <f t="shared" si="2"/>
        <v>-3.1373896747691143E-2</v>
      </c>
    </row>
    <row r="13" spans="1:61">
      <c r="C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9"/>
      <c r="AD13" s="18"/>
      <c r="AE13" s="18"/>
      <c r="AF13" s="18"/>
      <c r="AG13" s="18"/>
      <c r="AH13" s="15"/>
      <c r="AI13" s="20">
        <f t="shared" si="4"/>
        <v>2024</v>
      </c>
      <c r="AJ13" s="21">
        <f>SUM(AB50:AB53)/AVERAGE(AF50:AF53)</f>
        <v>-2.7778541738232996E-2</v>
      </c>
      <c r="AK13" s="18">
        <v>25103726</v>
      </c>
      <c r="AL13" s="21">
        <f>AK13/AVERAGE(AF50:AF53)</f>
        <v>3.6665173866921035E-3</v>
      </c>
      <c r="AM13" s="21">
        <f>(AF53-AF49)/AF49</f>
        <v>3.0202826732527839E-2</v>
      </c>
      <c r="AN13" s="21"/>
      <c r="AO13" s="18">
        <f t="shared" si="5"/>
        <v>699823662.99890935</v>
      </c>
      <c r="AP13" s="18">
        <f t="shared" si="8"/>
        <v>522527234.23759049</v>
      </c>
      <c r="AQ13" s="22">
        <f>AO13/AF53</f>
        <v>0.10103933176461727</v>
      </c>
      <c r="AR13" s="22">
        <f>AP13/AF53</f>
        <v>7.5441579597262151E-2</v>
      </c>
      <c r="BC13" s="15">
        <f t="shared" si="6"/>
        <v>1.3371306482896883E-2</v>
      </c>
      <c r="BD13">
        <f t="shared" si="7"/>
        <v>2024</v>
      </c>
      <c r="BE13" s="15">
        <f>SUM(T50:T53)/AVERAGE(AF50:AF53)</f>
        <v>5.7457866461252782E-2</v>
      </c>
      <c r="BF13" s="15">
        <f>SUM(P50:P53)/AVERAGE(AF50:AF53)</f>
        <v>1.2120782173466195E-2</v>
      </c>
      <c r="BG13" s="15">
        <f>SUM(D50:D53)/AVERAGE(AF50:AF53)</f>
        <v>7.3115626026019592E-2</v>
      </c>
      <c r="BH13" s="15">
        <f>(SUM(H50:H53)+SUM(J50:J53))/AVERAGE(AF50:AF53)</f>
        <v>3.2007634973924962E-3</v>
      </c>
      <c r="BI13" s="21">
        <f t="shared" si="2"/>
        <v>-3.0979305235625493E-2</v>
      </c>
    </row>
    <row r="14" spans="1:61" s="23" customFormat="1">
      <c r="A14" s="23">
        <v>2015</v>
      </c>
      <c r="B14" s="23">
        <v>1</v>
      </c>
      <c r="C14" s="24"/>
      <c r="D14" s="41">
        <v>94935467.946732402</v>
      </c>
      <c r="E14" s="29"/>
      <c r="F14" s="41">
        <v>17255645.071814399</v>
      </c>
      <c r="G14" s="25">
        <v>0</v>
      </c>
      <c r="H14" s="25">
        <v>0</v>
      </c>
      <c r="I14" s="25">
        <v>0</v>
      </c>
      <c r="J14" s="24">
        <v>0</v>
      </c>
      <c r="K14" s="24"/>
      <c r="L14" s="41">
        <v>2539896.5458378801</v>
      </c>
      <c r="M14" s="25"/>
      <c r="N14" s="41">
        <v>705811.99728030001</v>
      </c>
      <c r="O14" s="24"/>
      <c r="P14" s="41">
        <v>17062704.611342698</v>
      </c>
      <c r="Q14" s="25"/>
      <c r="R14" s="41">
        <v>17864532.4008561</v>
      </c>
      <c r="S14" s="25"/>
      <c r="T14" s="41">
        <v>68306587.984066293</v>
      </c>
      <c r="U14" s="24"/>
      <c r="V14" s="41">
        <v>116424.766458671</v>
      </c>
      <c r="W14" s="25"/>
      <c r="X14" s="41">
        <v>292425.44715261302</v>
      </c>
      <c r="Y14" s="24"/>
      <c r="Z14" s="24">
        <f t="shared" ref="Z14:Z45" si="9">R14+V14-N14-L14-F14</f>
        <v>-2520396.4476178065</v>
      </c>
      <c r="AA14" s="24"/>
      <c r="AB14" s="24">
        <f t="shared" ref="AB14:AB45" si="10">T14-P14-D14</f>
        <v>-43691584.574008808</v>
      </c>
      <c r="AC14" s="12"/>
      <c r="AD14" s="24">
        <v>5092693740.32864</v>
      </c>
      <c r="AE14" s="24">
        <v>103.09103866</v>
      </c>
      <c r="AF14" s="24">
        <f t="shared" ref="AF14:AF25" si="11">AD14*100/AE14</f>
        <v>4939996537.5502996</v>
      </c>
      <c r="AG14" s="24"/>
      <c r="AH14" s="26">
        <f t="shared" ref="AH14:AH45" si="12">AB14/AF14</f>
        <v>-8.8444565177114628E-3</v>
      </c>
      <c r="AI14" s="27">
        <f t="shared" si="4"/>
        <v>2025</v>
      </c>
      <c r="AJ14" s="28">
        <f>SUM(AB54:AB57)/AVERAGE(AF54:AF57)</f>
        <v>-2.6661369027685459E-2</v>
      </c>
      <c r="AK14" s="24">
        <v>23497077</v>
      </c>
      <c r="AL14" s="28">
        <f>AK14/AVERAGE(AF54:AF57)</f>
        <v>3.322124843533733E-3</v>
      </c>
      <c r="AM14" s="28">
        <f>(AF57-AF53)/AF53</f>
        <v>3.373351482146239E-2</v>
      </c>
      <c r="AN14" s="28"/>
      <c r="AO14" s="24">
        <f t="shared" si="5"/>
        <v>723431174.90709317</v>
      </c>
      <c r="AP14" s="24">
        <f t="shared" si="8"/>
        <v>516295720.75694162</v>
      </c>
      <c r="AQ14" s="29">
        <f>AO14/AF57</f>
        <v>0.10103933176461727</v>
      </c>
      <c r="AR14" s="29">
        <f>AP14/AF57</f>
        <v>7.2109381552311835E-2</v>
      </c>
      <c r="AU14" s="23">
        <v>11004289</v>
      </c>
      <c r="AW14" s="23">
        <f>(AU14-AT6)/AT6</f>
        <v>-1.4268368331829186E-2</v>
      </c>
      <c r="AX14" s="43">
        <v>6368.9065332603996</v>
      </c>
      <c r="BC14" s="26">
        <f t="shared" si="6"/>
        <v>1.5435953799932029E-2</v>
      </c>
      <c r="BD14" s="23">
        <f t="shared" si="7"/>
        <v>2025</v>
      </c>
      <c r="BE14" s="26">
        <f>SUM(T54:T57)/AVERAGE(AF54:AF57)</f>
        <v>5.7707632225067612E-2</v>
      </c>
      <c r="BF14" s="26">
        <f>SUM(P54:P57)/AVERAGE(AF54:AF57)</f>
        <v>1.1788692184694676E-2</v>
      </c>
      <c r="BG14" s="26">
        <f>SUM(D54:D57)/AVERAGE(AF54:AF57)</f>
        <v>7.2580309068058402E-2</v>
      </c>
      <c r="BH14" s="26">
        <f>(SUM(H54:H57)+SUM(J54:J57))/AVERAGE(AF54:AF57)</f>
        <v>4.263721835606353E-3</v>
      </c>
      <c r="BI14" s="28">
        <f t="shared" si="2"/>
        <v>-3.0925090863291812E-2</v>
      </c>
    </row>
    <row r="15" spans="1:61" s="31" customFormat="1">
      <c r="A15" s="31">
        <v>2015</v>
      </c>
      <c r="B15" s="31">
        <v>2</v>
      </c>
      <c r="C15" s="32"/>
      <c r="D15" s="44">
        <v>109339014.260113</v>
      </c>
      <c r="E15" s="32"/>
      <c r="F15" s="44">
        <v>19873660.112290099</v>
      </c>
      <c r="G15" s="33">
        <v>0</v>
      </c>
      <c r="H15" s="33">
        <v>0</v>
      </c>
      <c r="I15" s="33">
        <v>0</v>
      </c>
      <c r="J15" s="32">
        <v>0</v>
      </c>
      <c r="K15" s="32"/>
      <c r="L15" s="44">
        <v>2236649.19177722</v>
      </c>
      <c r="M15" s="33"/>
      <c r="N15" s="44">
        <v>815524.15203720005</v>
      </c>
      <c r="O15" s="32"/>
      <c r="P15" s="44">
        <v>16092756.554698201</v>
      </c>
      <c r="Q15" s="33"/>
      <c r="R15" s="44">
        <v>21768919.327668302</v>
      </c>
      <c r="S15" s="33"/>
      <c r="T15" s="44">
        <v>83235349.798584893</v>
      </c>
      <c r="U15" s="32"/>
      <c r="V15" s="44">
        <v>117941.839121197</v>
      </c>
      <c r="W15" s="33"/>
      <c r="X15" s="44">
        <v>296235.896296694</v>
      </c>
      <c r="Y15" s="32"/>
      <c r="Z15" s="32">
        <f t="shared" si="9"/>
        <v>-1038972.2893150225</v>
      </c>
      <c r="AA15" s="32"/>
      <c r="AB15" s="32">
        <f t="shared" si="10"/>
        <v>-42196421.016226307</v>
      </c>
      <c r="AC15" s="12"/>
      <c r="AD15" s="32">
        <v>5951478855.3666</v>
      </c>
      <c r="AE15" s="32">
        <v>106.73436665</v>
      </c>
      <c r="AF15" s="32">
        <f t="shared" si="11"/>
        <v>5575972427.7771788</v>
      </c>
      <c r="AG15" s="32"/>
      <c r="AH15" s="34">
        <f t="shared" si="12"/>
        <v>-7.5675447758710686E-3</v>
      </c>
      <c r="AI15" s="35">
        <f t="shared" si="4"/>
        <v>2026</v>
      </c>
      <c r="AJ15" s="36">
        <f>SUM(AB58:AB61)/AVERAGE(AF58:AF61)</f>
        <v>-2.5927463670861718E-2</v>
      </c>
      <c r="AK15" s="32">
        <v>21955816</v>
      </c>
      <c r="AL15" s="36">
        <f>AK15/AVERAGE(AF58:AF61)</f>
        <v>3.0067786416522937E-3</v>
      </c>
      <c r="AM15" s="36">
        <f>(AF61-AF57)/AF57</f>
        <v>3.1681014613890557E-2</v>
      </c>
      <c r="AN15" s="36"/>
      <c r="AO15" s="32">
        <f t="shared" si="5"/>
        <v>746350208.53146887</v>
      </c>
      <c r="AP15" s="32">
        <f t="shared" si="8"/>
        <v>510379663.69602782</v>
      </c>
      <c r="AQ15" s="37">
        <f>AO15/AF61</f>
        <v>0.10103933176461728</v>
      </c>
      <c r="AR15" s="37">
        <f>AP15/AF61</f>
        <v>6.9094132455008797E-2</v>
      </c>
      <c r="AU15" s="31">
        <v>11039157</v>
      </c>
      <c r="AW15" s="31">
        <f t="shared" ref="AW15:AW46" si="13">(AU15-AU14)/AU14</f>
        <v>3.1685827226093388E-3</v>
      </c>
      <c r="AX15" s="46">
        <v>6691.6267211455997</v>
      </c>
      <c r="AY15" s="34">
        <f t="shared" ref="AY15:AY46" si="14">(AX15-AX14)/AX14</f>
        <v>5.06712080323138E-2</v>
      </c>
      <c r="BC15" s="34">
        <f t="shared" si="6"/>
        <v>1.3822787597134715E-2</v>
      </c>
      <c r="BD15" s="31">
        <f t="shared" si="7"/>
        <v>2026</v>
      </c>
      <c r="BE15" s="34">
        <f>SUM(T58:T61)/AVERAGE(AF58:AF61)</f>
        <v>5.7789932943749803E-2</v>
      </c>
      <c r="BF15" s="34">
        <f>SUM(P58:P61)/AVERAGE(AF58:AF61)</f>
        <v>1.1570479637488482E-2</v>
      </c>
      <c r="BG15" s="34">
        <f>SUM(D58:D61)/AVERAGE(AF58:AF61)</f>
        <v>7.2146916977123041E-2</v>
      </c>
      <c r="BH15" s="34">
        <f>(SUM(H58:H61)+SUM(J58:J61))/AVERAGE(AF58:AF61)</f>
        <v>5.3003357302592044E-3</v>
      </c>
      <c r="BI15" s="36">
        <f t="shared" si="2"/>
        <v>-3.1227799401120922E-2</v>
      </c>
    </row>
    <row r="16" spans="1:61" s="31" customFormat="1">
      <c r="A16" s="31">
        <v>2015</v>
      </c>
      <c r="B16" s="31">
        <v>3</v>
      </c>
      <c r="C16" s="32"/>
      <c r="D16" s="44">
        <v>106210928.692734</v>
      </c>
      <c r="E16" s="32"/>
      <c r="F16" s="44">
        <v>19305093.532566201</v>
      </c>
      <c r="G16" s="33">
        <v>0</v>
      </c>
      <c r="H16" s="33">
        <v>0</v>
      </c>
      <c r="I16" s="33">
        <v>0</v>
      </c>
      <c r="J16" s="32">
        <v>0</v>
      </c>
      <c r="K16" s="32"/>
      <c r="L16" s="44">
        <v>2734803.8185367598</v>
      </c>
      <c r="M16" s="33"/>
      <c r="N16" s="44">
        <v>793894.77475969901</v>
      </c>
      <c r="O16" s="32"/>
      <c r="P16" s="44">
        <v>18558684.828998201</v>
      </c>
      <c r="Q16" s="33"/>
      <c r="R16" s="44">
        <v>20018134.0063628</v>
      </c>
      <c r="S16" s="33"/>
      <c r="T16" s="44">
        <v>76541070.379033193</v>
      </c>
      <c r="U16" s="32"/>
      <c r="V16" s="44">
        <v>123359.29092606</v>
      </c>
      <c r="W16" s="33"/>
      <c r="X16" s="44">
        <v>309842.97333581402</v>
      </c>
      <c r="Y16" s="32"/>
      <c r="Z16" s="32">
        <f t="shared" si="9"/>
        <v>-2692298.8285737988</v>
      </c>
      <c r="AA16" s="32"/>
      <c r="AB16" s="32">
        <f t="shared" si="10"/>
        <v>-48228543.142699011</v>
      </c>
      <c r="AC16" s="12"/>
      <c r="AD16" s="32">
        <v>6221730755.7715998</v>
      </c>
      <c r="AE16" s="32">
        <v>110.48458934999999</v>
      </c>
      <c r="AF16" s="32">
        <f t="shared" si="11"/>
        <v>5631310929.7641611</v>
      </c>
      <c r="AG16" s="32"/>
      <c r="AH16" s="34">
        <f t="shared" si="12"/>
        <v>-8.564354507187337E-3</v>
      </c>
      <c r="AI16" s="35">
        <f t="shared" si="4"/>
        <v>2027</v>
      </c>
      <c r="AJ16" s="36">
        <f>SUM(AB62:AB65)/AVERAGE(AF62:AF65)</f>
        <v>-2.5061435554360412E-2</v>
      </c>
      <c r="AK16" s="32">
        <v>20452758</v>
      </c>
      <c r="AL16" s="36">
        <f>AK16/AVERAGE(AF62:AF65)</f>
        <v>2.7328249266068225E-3</v>
      </c>
      <c r="AM16" s="36">
        <f>(AF65-AF61)/AF61</f>
        <v>2.4839068277574251E-2</v>
      </c>
      <c r="AN16" s="36"/>
      <c r="AO16" s="32">
        <f t="shared" si="5"/>
        <v>764888852.32016385</v>
      </c>
      <c r="AP16" s="32">
        <f t="shared" si="8"/>
        <v>502372446.60013896</v>
      </c>
      <c r="AQ16" s="37">
        <f>AO16/AF65</f>
        <v>0.10103933176461728</v>
      </c>
      <c r="AR16" s="37">
        <f>AP16/AF65</f>
        <v>6.6361767657436427E-2</v>
      </c>
      <c r="AU16" s="31">
        <v>11069835</v>
      </c>
      <c r="AW16" s="31">
        <f t="shared" si="13"/>
        <v>2.7790165499050334E-3</v>
      </c>
      <c r="AX16" s="46">
        <v>6984.1911310187998</v>
      </c>
      <c r="AY16" s="34">
        <f t="shared" si="14"/>
        <v>4.372096981272041E-2</v>
      </c>
      <c r="BC16" s="34">
        <f t="shared" si="6"/>
        <v>1.4452308760858802E-2</v>
      </c>
      <c r="BD16" s="31">
        <f t="shared" si="7"/>
        <v>2027</v>
      </c>
      <c r="BE16" s="34">
        <f>SUM(T62:T65)/AVERAGE(AF62:AF65)</f>
        <v>5.7925319652689468E-2</v>
      </c>
      <c r="BF16" s="34">
        <f>SUM(P62:P65)/AVERAGE(AF62:AF65)</f>
        <v>1.1296103072303004E-2</v>
      </c>
      <c r="BG16" s="34">
        <f>SUM(D62:D65)/AVERAGE(AF62:AF65)</f>
        <v>7.1690652134746874E-2</v>
      </c>
      <c r="BH16" s="34">
        <f>(SUM(H62:H65)+SUM(J62:J65))/AVERAGE(AF62:AF65)</f>
        <v>6.4949375060192249E-3</v>
      </c>
      <c r="BI16" s="36">
        <f t="shared" si="2"/>
        <v>-3.1556373060379637E-2</v>
      </c>
    </row>
    <row r="17" spans="1:61" s="31" customFormat="1">
      <c r="A17" s="31">
        <v>2015</v>
      </c>
      <c r="B17" s="31">
        <v>4</v>
      </c>
      <c r="C17" s="32"/>
      <c r="D17" s="44">
        <v>114771012.910385</v>
      </c>
      <c r="E17" s="32"/>
      <c r="F17" s="44">
        <v>20860990.166767199</v>
      </c>
      <c r="G17" s="33">
        <v>0</v>
      </c>
      <c r="H17" s="33">
        <v>0</v>
      </c>
      <c r="I17" s="33">
        <v>0</v>
      </c>
      <c r="J17" s="32">
        <v>0</v>
      </c>
      <c r="K17" s="32"/>
      <c r="L17" s="44">
        <v>2602828.7029223</v>
      </c>
      <c r="M17" s="33"/>
      <c r="N17" s="44">
        <v>858883.92639519996</v>
      </c>
      <c r="O17" s="32"/>
      <c r="P17" s="44">
        <v>18231416.464090198</v>
      </c>
      <c r="Q17" s="33"/>
      <c r="R17" s="44">
        <v>23064733.3455511</v>
      </c>
      <c r="S17" s="33"/>
      <c r="T17" s="44">
        <v>88190007.006363899</v>
      </c>
      <c r="U17" s="32"/>
      <c r="V17" s="44">
        <v>115904.1045511</v>
      </c>
      <c r="W17" s="33"/>
      <c r="X17" s="44">
        <v>291117.69455178798</v>
      </c>
      <c r="Y17" s="32"/>
      <c r="Z17" s="32">
        <f t="shared" si="9"/>
        <v>-1142065.3459824994</v>
      </c>
      <c r="AA17" s="32"/>
      <c r="AB17" s="32">
        <f t="shared" si="10"/>
        <v>-44812422.368111297</v>
      </c>
      <c r="AC17" s="12"/>
      <c r="AD17" s="32">
        <v>6552140231.3025303</v>
      </c>
      <c r="AE17" s="32">
        <v>115.79241048</v>
      </c>
      <c r="AF17" s="32">
        <f t="shared" si="11"/>
        <v>5658523044.9401817</v>
      </c>
      <c r="AG17" s="32"/>
      <c r="AH17" s="34">
        <f t="shared" si="12"/>
        <v>-7.919455662230148E-3</v>
      </c>
      <c r="AI17" s="35">
        <f t="shared" si="4"/>
        <v>2028</v>
      </c>
      <c r="AJ17" s="36">
        <f>SUM(AB66:AB69)/AVERAGE(AF66:AF69)</f>
        <v>-2.3686471705672351E-2</v>
      </c>
      <c r="AK17" s="32">
        <v>18992292</v>
      </c>
      <c r="AL17" s="36">
        <f>AK17/AVERAGE(AF66:AF69)</f>
        <v>2.4637158464339503E-3</v>
      </c>
      <c r="AM17" s="36">
        <f>(AF69-AF65)/AF65</f>
        <v>2.8658828440715892E-2</v>
      </c>
      <c r="AN17" s="36"/>
      <c r="AO17" s="32">
        <f t="shared" si="5"/>
        <v>786809670.71502352</v>
      </c>
      <c r="AP17" s="32">
        <f t="shared" si="8"/>
        <v>497529363.68980056</v>
      </c>
      <c r="AQ17" s="37">
        <f>AO17/AF69</f>
        <v>0.10103933176461728</v>
      </c>
      <c r="AR17" s="37">
        <f>AP17/AF69</f>
        <v>6.3890971745186029E-2</v>
      </c>
      <c r="AU17" s="31">
        <v>11079853</v>
      </c>
      <c r="AW17" s="31">
        <f t="shared" si="13"/>
        <v>9.0498187190685316E-4</v>
      </c>
      <c r="AX17" s="46">
        <v>6967.8308273950997</v>
      </c>
      <c r="AY17" s="34">
        <f t="shared" si="14"/>
        <v>-2.3424765039775628E-3</v>
      </c>
      <c r="BC17" s="34">
        <f t="shared" si="6"/>
        <v>1.3109265162362013E-2</v>
      </c>
      <c r="BD17" s="31">
        <f t="shared" si="7"/>
        <v>2028</v>
      </c>
      <c r="BE17" s="34">
        <f>SUM(T66:T69)/AVERAGE(AF66:AF69)</f>
        <v>5.7907610720222991E-2</v>
      </c>
      <c r="BF17" s="34">
        <f>SUM(P66:P69)/AVERAGE(AF66:AF69)</f>
        <v>1.1148290768543793E-2</v>
      </c>
      <c r="BG17" s="34">
        <f>SUM(D66:D69)/AVERAGE(AF66:AF69)</f>
        <v>7.0445791657351542E-2</v>
      </c>
      <c r="BH17" s="34">
        <f>(SUM(H66:H69)+SUM(J66:J69))/AVERAGE(AF66:AF69)</f>
        <v>7.6668649701649083E-3</v>
      </c>
      <c r="BI17" s="36">
        <f t="shared" si="2"/>
        <v>-3.1353336675837257E-2</v>
      </c>
    </row>
    <row r="18" spans="1:61" s="23" customFormat="1">
      <c r="A18" s="23">
        <f t="shared" ref="A18:A49" si="15">A14+1</f>
        <v>2016</v>
      </c>
      <c r="B18" s="23">
        <f t="shared" ref="B18:B49" si="16">B14</f>
        <v>1</v>
      </c>
      <c r="C18" s="24"/>
      <c r="D18" s="41">
        <v>100240264.60821301</v>
      </c>
      <c r="E18" s="24"/>
      <c r="F18" s="41">
        <v>18219854.6591102</v>
      </c>
      <c r="G18" s="25">
        <v>0</v>
      </c>
      <c r="H18" s="25">
        <v>0</v>
      </c>
      <c r="I18" s="25">
        <v>0</v>
      </c>
      <c r="J18" s="24">
        <v>0</v>
      </c>
      <c r="K18" s="24"/>
      <c r="L18" s="41">
        <v>2640788.5999428201</v>
      </c>
      <c r="M18" s="25"/>
      <c r="N18" s="41">
        <v>746581.10841980204</v>
      </c>
      <c r="O18" s="24"/>
      <c r="P18" s="41">
        <v>17810533.580371</v>
      </c>
      <c r="Q18" s="25"/>
      <c r="R18" s="41">
        <v>18956103.483738702</v>
      </c>
      <c r="S18" s="25"/>
      <c r="T18" s="41">
        <v>72480304.627789095</v>
      </c>
      <c r="U18" s="24"/>
      <c r="V18" s="41">
        <v>109424.910354893</v>
      </c>
      <c r="W18" s="25"/>
      <c r="X18" s="41">
        <v>274843.82673443703</v>
      </c>
      <c r="Y18" s="24"/>
      <c r="Z18" s="24">
        <f t="shared" si="9"/>
        <v>-2541695.9733792264</v>
      </c>
      <c r="AA18" s="24"/>
      <c r="AB18" s="24">
        <f t="shared" si="10"/>
        <v>-45570493.560794912</v>
      </c>
      <c r="AC18" s="12"/>
      <c r="AD18" s="24">
        <v>6962845278.2518702</v>
      </c>
      <c r="AE18" s="24">
        <v>131.11898839</v>
      </c>
      <c r="AF18" s="24">
        <f t="shared" si="11"/>
        <v>5310325654.3908043</v>
      </c>
      <c r="AG18" s="24"/>
      <c r="AH18" s="26">
        <f t="shared" si="12"/>
        <v>-8.5814875634068286E-3</v>
      </c>
      <c r="AI18" s="27">
        <f t="shared" si="4"/>
        <v>2029</v>
      </c>
      <c r="AJ18" s="28">
        <f>SUM(AB70:AB73)/AVERAGE(AF70:AF73)</f>
        <v>-2.2207683447408491E-2</v>
      </c>
      <c r="AK18" s="24">
        <v>17609878</v>
      </c>
      <c r="AL18" s="28">
        <f>AK18/AVERAGE(AF70:AF73)</f>
        <v>2.2173429276383444E-3</v>
      </c>
      <c r="AM18" s="28">
        <f>(AF73-AF69)/AF69</f>
        <v>3.0703061993014435E-2</v>
      </c>
      <c r="AN18" s="28"/>
      <c r="AO18" s="24">
        <f t="shared" si="5"/>
        <v>810967136.81169009</v>
      </c>
      <c r="AP18" s="24">
        <f t="shared" si="8"/>
        <v>494948703.28970814</v>
      </c>
      <c r="AQ18" s="29">
        <f>AO18/AF73</f>
        <v>0.10103933176461728</v>
      </c>
      <c r="AR18" s="29">
        <f>AP18/AF73</f>
        <v>6.1666230317010122E-2</v>
      </c>
      <c r="AU18" s="23">
        <v>11091626</v>
      </c>
      <c r="AW18" s="23">
        <f t="shared" si="13"/>
        <v>1.0625592234842828E-3</v>
      </c>
      <c r="AX18" s="43">
        <v>6546.8359095505002</v>
      </c>
      <c r="AY18" s="26">
        <f t="shared" si="14"/>
        <v>-6.0419796099152288E-2</v>
      </c>
      <c r="BC18" s="26">
        <f t="shared" si="6"/>
        <v>1.494335290503743E-2</v>
      </c>
      <c r="BD18" s="23">
        <f t="shared" si="7"/>
        <v>2029</v>
      </c>
      <c r="BE18" s="26">
        <f>SUM(T70:T73)/AVERAGE(AF70:AF73)</f>
        <v>5.8112280834071349E-2</v>
      </c>
      <c r="BF18" s="26">
        <f>SUM(P70:P73)/AVERAGE(AF70:AF73)</f>
        <v>1.0906304017093247E-2</v>
      </c>
      <c r="BG18" s="26">
        <f>SUM(D70:D73)/AVERAGE(AF70:AF73)</f>
        <v>6.9413660264386598E-2</v>
      </c>
      <c r="BH18" s="26">
        <f>(SUM(H70:H73)+SUM(J70:J73))/AVERAGE(AF70:AF73)</f>
        <v>8.6652354829747681E-3</v>
      </c>
      <c r="BI18" s="28">
        <f t="shared" si="2"/>
        <v>-3.0872918930383259E-2</v>
      </c>
    </row>
    <row r="19" spans="1:61" s="31" customFormat="1">
      <c r="A19" s="31">
        <f t="shared" si="15"/>
        <v>2016</v>
      </c>
      <c r="B19" s="31">
        <f t="shared" si="16"/>
        <v>2</v>
      </c>
      <c r="C19" s="32"/>
      <c r="D19" s="44">
        <v>103301064.511197</v>
      </c>
      <c r="E19" s="32"/>
      <c r="F19" s="44">
        <v>18776191.272854801</v>
      </c>
      <c r="G19" s="33">
        <v>0</v>
      </c>
      <c r="H19" s="33">
        <v>0</v>
      </c>
      <c r="I19" s="33">
        <v>0</v>
      </c>
      <c r="J19" s="32">
        <v>0</v>
      </c>
      <c r="K19" s="32"/>
      <c r="L19" s="44">
        <v>2605355.52042699</v>
      </c>
      <c r="M19" s="33"/>
      <c r="N19" s="44">
        <v>770770.99337759998</v>
      </c>
      <c r="O19" s="32"/>
      <c r="P19" s="44">
        <v>17759756.772189502</v>
      </c>
      <c r="Q19" s="33"/>
      <c r="R19" s="44">
        <v>21350096.797455899</v>
      </c>
      <c r="S19" s="33"/>
      <c r="T19" s="44">
        <v>81633945.554257095</v>
      </c>
      <c r="U19" s="32"/>
      <c r="V19" s="44">
        <v>106122.576781039</v>
      </c>
      <c r="W19" s="33"/>
      <c r="X19" s="44">
        <v>266549.31688610301</v>
      </c>
      <c r="Y19" s="32"/>
      <c r="Z19" s="32">
        <f t="shared" si="9"/>
        <v>-696098.41242245212</v>
      </c>
      <c r="AA19" s="32"/>
      <c r="AB19" s="32">
        <f t="shared" si="10"/>
        <v>-39426875.729129404</v>
      </c>
      <c r="AC19" s="12"/>
      <c r="AD19" s="32">
        <v>8401125356.75455</v>
      </c>
      <c r="AE19" s="32">
        <v>147.89635652000001</v>
      </c>
      <c r="AF19" s="32">
        <f t="shared" si="11"/>
        <v>5680414010.4820404</v>
      </c>
      <c r="AG19" s="32"/>
      <c r="AH19" s="34">
        <f t="shared" si="12"/>
        <v>-6.9408454483027441E-3</v>
      </c>
      <c r="AI19" s="35">
        <f t="shared" si="4"/>
        <v>2030</v>
      </c>
      <c r="AJ19" s="36">
        <f>SUM(AB74:AB77)/AVERAGE(AF74:AF77)</f>
        <v>-2.154179418166741E-2</v>
      </c>
      <c r="AK19" s="32">
        <v>16256354</v>
      </c>
      <c r="AL19" s="36">
        <f>AK19/AVERAGE(AF74:AF77)</f>
        <v>1.9952509063622752E-3</v>
      </c>
      <c r="AM19" s="36">
        <f>(AF77-AF73)/AF73</f>
        <v>2.4174206305784773E-2</v>
      </c>
      <c r="AN19" s="36"/>
      <c r="AO19" s="32">
        <f t="shared" si="5"/>
        <v>830571623.68418753</v>
      </c>
      <c r="AP19" s="32">
        <f t="shared" si="8"/>
        <v>490478000.29502875</v>
      </c>
      <c r="AQ19" s="37">
        <f>AO19/AF77</f>
        <v>0.10103933176461728</v>
      </c>
      <c r="AR19" s="37">
        <f>AP19/AF77</f>
        <v>5.9666822200392183E-2</v>
      </c>
      <c r="AU19" s="31">
        <v>11171229</v>
      </c>
      <c r="AW19" s="31">
        <f t="shared" si="13"/>
        <v>7.1768557648806408E-3</v>
      </c>
      <c r="AX19" s="46">
        <v>6356.2046503346</v>
      </c>
      <c r="AY19" s="34">
        <f t="shared" si="14"/>
        <v>-2.9118075028855998E-2</v>
      </c>
      <c r="BC19" s="34">
        <f t="shared" si="6"/>
        <v>1.3118273708803856E-2</v>
      </c>
      <c r="BD19" s="31">
        <f t="shared" si="7"/>
        <v>2030</v>
      </c>
      <c r="BE19" s="34">
        <f>SUM(T74:T77)/AVERAGE(AF74:AF77)</f>
        <v>5.8277882496417938E-2</v>
      </c>
      <c r="BF19" s="34">
        <f>SUM(P74:P77)/AVERAGE(AF74:AF77)</f>
        <v>1.0658214902109926E-2</v>
      </c>
      <c r="BG19" s="34">
        <f>SUM(D74:D77)/AVERAGE(AF74:AF77)</f>
        <v>6.9161461775975416E-2</v>
      </c>
      <c r="BH19" s="34">
        <f>(SUM(H74:H77)+SUM(J74:J77))/AVERAGE(AF74:AF77)</f>
        <v>9.5032879925429099E-3</v>
      </c>
      <c r="BI19" s="36">
        <f t="shared" si="2"/>
        <v>-3.1045082174210321E-2</v>
      </c>
    </row>
    <row r="20" spans="1:61" s="31" customFormat="1">
      <c r="A20" s="31">
        <f t="shared" si="15"/>
        <v>2016</v>
      </c>
      <c r="B20" s="31">
        <f t="shared" si="16"/>
        <v>3</v>
      </c>
      <c r="C20" s="32"/>
      <c r="D20" s="44">
        <v>98292405.302037299</v>
      </c>
      <c r="E20" s="32"/>
      <c r="F20" s="44">
        <v>17865808.172963899</v>
      </c>
      <c r="G20" s="33">
        <v>0</v>
      </c>
      <c r="H20" s="33">
        <v>0</v>
      </c>
      <c r="I20" s="33">
        <v>0</v>
      </c>
      <c r="J20" s="32">
        <v>0</v>
      </c>
      <c r="K20" s="32"/>
      <c r="L20" s="44">
        <v>2268350.2564357999</v>
      </c>
      <c r="M20" s="33"/>
      <c r="N20" s="44">
        <v>735585.02943140303</v>
      </c>
      <c r="O20" s="32"/>
      <c r="P20" s="44">
        <v>15817452.0631893</v>
      </c>
      <c r="Q20" s="33"/>
      <c r="R20" s="44">
        <v>18954291.2400463</v>
      </c>
      <c r="S20" s="33"/>
      <c r="T20" s="44">
        <v>72473375.356961206</v>
      </c>
      <c r="U20" s="32"/>
      <c r="V20" s="44">
        <v>115976.965700388</v>
      </c>
      <c r="W20" s="33"/>
      <c r="X20" s="44">
        <v>291300.70075234701</v>
      </c>
      <c r="Y20" s="32"/>
      <c r="Z20" s="32">
        <f t="shared" si="9"/>
        <v>-1799475.2530844137</v>
      </c>
      <c r="AA20" s="32"/>
      <c r="AB20" s="32">
        <f t="shared" si="10"/>
        <v>-41636482.008265391</v>
      </c>
      <c r="AC20" s="12"/>
      <c r="AD20" s="32">
        <v>8448889759.2748203</v>
      </c>
      <c r="AE20" s="32">
        <v>155.88165151000001</v>
      </c>
      <c r="AF20" s="32">
        <f t="shared" si="11"/>
        <v>5420066876.0125456</v>
      </c>
      <c r="AG20" s="32"/>
      <c r="AH20" s="34">
        <f t="shared" si="12"/>
        <v>-7.681912965416521E-3</v>
      </c>
      <c r="AI20" s="35">
        <f t="shared" si="4"/>
        <v>2031</v>
      </c>
      <c r="AJ20" s="36">
        <f>SUM(AB78:AB81)/AVERAGE(AF78:AF81)</f>
        <v>-2.1218694631573554E-2</v>
      </c>
      <c r="AK20" s="32">
        <v>14949834</v>
      </c>
      <c r="AL20" s="36">
        <f>AK20/AVERAGE(AF78:AF81)</f>
        <v>1.8003142683647758E-3</v>
      </c>
      <c r="AM20" s="36">
        <f>(AF81-AF77)/AF77</f>
        <v>2.1741465758557944E-2</v>
      </c>
      <c r="AN20" s="36"/>
      <c r="AO20" s="32">
        <f t="shared" si="5"/>
        <v>848629468.20054722</v>
      </c>
      <c r="AP20" s="32">
        <f t="shared" si="8"/>
        <v>486043482.79033178</v>
      </c>
      <c r="AQ20" s="37">
        <f>AO20/AF81</f>
        <v>0.1010393317646173</v>
      </c>
      <c r="AR20" s="37">
        <f>AP20/AF81</f>
        <v>5.786920033994964E-2</v>
      </c>
      <c r="AU20" s="31">
        <v>11262070</v>
      </c>
      <c r="AW20" s="31">
        <f t="shared" si="13"/>
        <v>8.1316925827946054E-3</v>
      </c>
      <c r="AX20" s="46">
        <v>6421.7509021330998</v>
      </c>
      <c r="AY20" s="34">
        <f t="shared" si="14"/>
        <v>1.0312168252016441E-2</v>
      </c>
      <c r="BC20" s="34">
        <f t="shared" si="6"/>
        <v>1.4959792501933591E-2</v>
      </c>
      <c r="BD20" s="31">
        <f t="shared" si="7"/>
        <v>2031</v>
      </c>
      <c r="BE20" s="34">
        <f>SUM(T78:T81)/AVERAGE(AF78:AF81)</f>
        <v>5.824015621770539E-2</v>
      </c>
      <c r="BF20" s="34">
        <f>SUM(P78:P81)/AVERAGE(AF78:AF81)</f>
        <v>1.0474493357186776E-2</v>
      </c>
      <c r="BG20" s="34">
        <f>SUM(D78:D81)/AVERAGE(AF78:AF81)</f>
        <v>6.8984357492092155E-2</v>
      </c>
      <c r="BH20" s="34">
        <f>(SUM(H78:H81)+SUM(J78:J81))/AVERAGE(AF78:AF81)</f>
        <v>1.0414829894344158E-2</v>
      </c>
      <c r="BI20" s="36">
        <f t="shared" si="2"/>
        <v>-3.1633524525917708E-2</v>
      </c>
    </row>
    <row r="21" spans="1:61">
      <c r="A21" s="31">
        <f t="shared" si="15"/>
        <v>2016</v>
      </c>
      <c r="B21" s="31">
        <f t="shared" si="16"/>
        <v>4</v>
      </c>
      <c r="C21" s="32"/>
      <c r="D21" s="44">
        <v>107380385.596233</v>
      </c>
      <c r="E21" s="32"/>
      <c r="F21" s="44">
        <v>19517656.167901602</v>
      </c>
      <c r="G21" s="44">
        <v>22713.949177262301</v>
      </c>
      <c r="H21" s="44">
        <v>124965.446674835</v>
      </c>
      <c r="I21" s="47">
        <v>702.49327352360001</v>
      </c>
      <c r="J21" s="44">
        <v>3864.9107219022299</v>
      </c>
      <c r="K21" s="32"/>
      <c r="L21" s="44">
        <v>3682918.2738983599</v>
      </c>
      <c r="M21" s="33"/>
      <c r="N21" s="44">
        <v>805276.03255127801</v>
      </c>
      <c r="O21" s="32"/>
      <c r="P21" s="44">
        <v>23541071.567371301</v>
      </c>
      <c r="Q21" s="33"/>
      <c r="R21" s="44">
        <v>22010676.469193101</v>
      </c>
      <c r="S21" s="33"/>
      <c r="T21" s="44">
        <v>84159729.182707697</v>
      </c>
      <c r="U21" s="32"/>
      <c r="V21" s="44">
        <v>116561.02930682201</v>
      </c>
      <c r="W21" s="33"/>
      <c r="X21" s="44">
        <v>292767.70014149899</v>
      </c>
      <c r="Y21" s="32"/>
      <c r="Z21" s="32">
        <f t="shared" si="9"/>
        <v>-1878612.975851316</v>
      </c>
      <c r="AA21" s="32"/>
      <c r="AB21" s="32">
        <f t="shared" si="10"/>
        <v>-46761727.9808966</v>
      </c>
      <c r="AC21" s="12"/>
      <c r="AD21" s="32">
        <v>8942134800.3519897</v>
      </c>
      <c r="AE21" s="32">
        <v>164.01000929</v>
      </c>
      <c r="AF21" s="32">
        <f t="shared" si="11"/>
        <v>5452188460.364418</v>
      </c>
      <c r="AG21" s="32"/>
      <c r="AH21" s="34">
        <f t="shared" si="12"/>
        <v>-8.5766895845289792E-3</v>
      </c>
      <c r="AI21" s="35">
        <f t="shared" si="4"/>
        <v>2032</v>
      </c>
      <c r="AJ21" s="36">
        <f>SUM(AB82:AB85)/AVERAGE(AF82:AF85)</f>
        <v>-2.0093802529653565E-2</v>
      </c>
      <c r="AK21" s="32">
        <v>13690351</v>
      </c>
      <c r="AL21" s="36">
        <f>AK21/AVERAGE(AF82:AF85)</f>
        <v>1.6120371370036382E-3</v>
      </c>
      <c r="AM21" s="36">
        <f>(AF85-AF81)/AF81</f>
        <v>2.2604628423058975E-2</v>
      </c>
      <c r="AN21" s="36"/>
      <c r="AO21" s="32">
        <f t="shared" si="5"/>
        <v>867812421.9980787</v>
      </c>
      <c r="AP21" s="32">
        <f t="shared" si="8"/>
        <v>483198698.30169171</v>
      </c>
      <c r="AQ21" s="37">
        <f>AO21/AF85</f>
        <v>0.10103933176461728</v>
      </c>
      <c r="AR21" s="37">
        <f>AP21/AF85</f>
        <v>5.6258786286472323E-2</v>
      </c>
      <c r="AU21" s="31">
        <v>11267048</v>
      </c>
      <c r="AW21" s="31">
        <f t="shared" si="13"/>
        <v>4.4201465627544492E-4</v>
      </c>
      <c r="AX21" s="46">
        <v>6485.7556979743003</v>
      </c>
      <c r="AY21" s="34">
        <f t="shared" si="14"/>
        <v>9.966876139642887E-3</v>
      </c>
      <c r="BC21" s="34">
        <f t="shared" si="6"/>
        <v>1.3138711599057754E-2</v>
      </c>
      <c r="BD21" s="31">
        <f t="shared" si="7"/>
        <v>2032</v>
      </c>
      <c r="BE21" s="34">
        <f>SUM(T82:T85)/AVERAGE(AF82:AF85)</f>
        <v>5.8664909176793192E-2</v>
      </c>
      <c r="BF21" s="34">
        <f>SUM(P82:P85)/AVERAGE(AF82:AF85)</f>
        <v>1.0266660965411994E-2</v>
      </c>
      <c r="BG21" s="34">
        <f>SUM(D82:D85)/AVERAGE(AF82:AF85)</f>
        <v>6.849205074103476E-2</v>
      </c>
      <c r="BH21" s="34">
        <f>(SUM(H82:H85)+SUM(J82:J85))/AVERAGE(AF82:AF85)</f>
        <v>1.1447039289701009E-2</v>
      </c>
      <c r="BI21" s="36">
        <f t="shared" si="2"/>
        <v>-3.154084181935457E-2</v>
      </c>
    </row>
    <row r="22" spans="1:61" s="23" customFormat="1">
      <c r="A22" s="23">
        <f t="shared" si="15"/>
        <v>2017</v>
      </c>
      <c r="B22" s="23">
        <f t="shared" si="16"/>
        <v>1</v>
      </c>
      <c r="C22" s="24"/>
      <c r="D22" s="41">
        <v>102535854.510851</v>
      </c>
      <c r="E22" s="24"/>
      <c r="F22" s="41">
        <v>18637105.297328901</v>
      </c>
      <c r="G22" s="41">
        <v>68797.311548627898</v>
      </c>
      <c r="H22" s="41">
        <v>378502.50965201203</v>
      </c>
      <c r="I22" s="41">
        <v>2127.7519035658001</v>
      </c>
      <c r="J22" s="41">
        <v>11706.263185113699</v>
      </c>
      <c r="K22" s="24"/>
      <c r="L22" s="41">
        <v>4044937.0903777201</v>
      </c>
      <c r="M22" s="25"/>
      <c r="N22" s="41">
        <v>770217.78785183304</v>
      </c>
      <c r="O22" s="24"/>
      <c r="P22" s="41">
        <v>25226708.8085659</v>
      </c>
      <c r="Q22" s="25"/>
      <c r="R22" s="41">
        <v>19236463.486876301</v>
      </c>
      <c r="S22" s="25"/>
      <c r="T22" s="41">
        <v>73552285.3990639</v>
      </c>
      <c r="U22" s="24"/>
      <c r="V22" s="41">
        <v>87135.567113885394</v>
      </c>
      <c r="W22" s="25"/>
      <c r="X22" s="41">
        <v>218859.42270899701</v>
      </c>
      <c r="Y22" s="24"/>
      <c r="Z22" s="24">
        <f t="shared" si="9"/>
        <v>-4128661.1215682682</v>
      </c>
      <c r="AA22" s="24"/>
      <c r="AB22" s="24">
        <f t="shared" si="10"/>
        <v>-54210277.920352995</v>
      </c>
      <c r="AC22" s="12"/>
      <c r="AD22" s="24">
        <v>9157377218.4824009</v>
      </c>
      <c r="AE22" s="24">
        <v>172.09591728000001</v>
      </c>
      <c r="AF22" s="24">
        <f t="shared" si="11"/>
        <v>5321089171.2110472</v>
      </c>
      <c r="AG22" s="24"/>
      <c r="AH22" s="26">
        <f t="shared" si="12"/>
        <v>-1.0187816098562969E-2</v>
      </c>
      <c r="AI22" s="27">
        <f t="shared" si="4"/>
        <v>2033</v>
      </c>
      <c r="AJ22" s="28">
        <f>SUM(AB86:AB89)/AVERAGE(AF86:AF89)</f>
        <v>-1.9413953423921604E-2</v>
      </c>
      <c r="AK22" s="24">
        <v>12478623</v>
      </c>
      <c r="AL22" s="28">
        <f>AK22/AVERAGE(AF86:AF89)</f>
        <v>1.429139747977218E-3</v>
      </c>
      <c r="AM22" s="28">
        <f>(AF89-AF85)/AF85</f>
        <v>2.2694243225781122E-2</v>
      </c>
      <c r="AN22" s="28"/>
      <c r="AO22" s="24">
        <f t="shared" si="5"/>
        <v>887506768.1772573</v>
      </c>
      <c r="AP22" s="24">
        <f t="shared" si="8"/>
        <v>481556633.24081826</v>
      </c>
      <c r="AQ22" s="29">
        <f>AO22/AF89</f>
        <v>0.10103933176461728</v>
      </c>
      <c r="AR22" s="29">
        <f>AP22/AF89</f>
        <v>5.4823424647679211E-2</v>
      </c>
      <c r="AU22" s="23">
        <v>11118502</v>
      </c>
      <c r="AW22" s="23">
        <f t="shared" si="13"/>
        <v>-1.3184109981602989E-2</v>
      </c>
      <c r="AX22" s="43">
        <v>6583.2437564605998</v>
      </c>
      <c r="AY22" s="26">
        <f t="shared" si="14"/>
        <v>1.5031102469176869E-2</v>
      </c>
      <c r="BC22" s="26">
        <f t="shared" si="6"/>
        <v>1.4976989509239621E-2</v>
      </c>
      <c r="BD22" s="23">
        <f t="shared" si="7"/>
        <v>2033</v>
      </c>
      <c r="BE22" s="26">
        <f>SUM(T86:T89)/AVERAGE(AF86:AF89)</f>
        <v>5.8882750120079194E-2</v>
      </c>
      <c r="BF22" s="26">
        <f>SUM(P86:P89)/AVERAGE(AF86:AF89)</f>
        <v>1.0107669545733932E-2</v>
      </c>
      <c r="BG22" s="26">
        <f>SUM(D86:D89)/AVERAGE(AF86:AF89)</f>
        <v>6.8189033998266854E-2</v>
      </c>
      <c r="BH22" s="26">
        <f>(SUM(H86:H89)+SUM(J86:J89))/AVERAGE(AF86:AF89)</f>
        <v>1.2347257692099009E-2</v>
      </c>
      <c r="BI22" s="28">
        <f t="shared" si="2"/>
        <v>-3.1761211116020614E-2</v>
      </c>
    </row>
    <row r="23" spans="1:61" s="31" customFormat="1">
      <c r="A23" s="31">
        <f t="shared" si="15"/>
        <v>2017</v>
      </c>
      <c r="B23" s="31">
        <f t="shared" si="16"/>
        <v>2</v>
      </c>
      <c r="C23" s="32"/>
      <c r="D23" s="44">
        <v>109518708.35612699</v>
      </c>
      <c r="E23" s="32"/>
      <c r="F23" s="44">
        <v>19906321.641320001</v>
      </c>
      <c r="G23" s="44">
        <v>101425.135145915</v>
      </c>
      <c r="H23" s="44">
        <v>558011.16831997701</v>
      </c>
      <c r="I23" s="44">
        <v>3136.8598498739998</v>
      </c>
      <c r="J23" s="44">
        <v>17258.0773707228</v>
      </c>
      <c r="K23" s="32"/>
      <c r="L23" s="44">
        <v>3730411.4550264599</v>
      </c>
      <c r="M23" s="33"/>
      <c r="N23" s="44">
        <v>825178.86221902398</v>
      </c>
      <c r="O23" s="32"/>
      <c r="P23" s="44">
        <v>23897013.406566001</v>
      </c>
      <c r="Q23" s="33"/>
      <c r="R23" s="44">
        <v>21829419.8961474</v>
      </c>
      <c r="S23" s="33"/>
      <c r="T23" s="44">
        <v>83466678.965852201</v>
      </c>
      <c r="U23" s="32"/>
      <c r="V23" s="44">
        <v>96012.055103505103</v>
      </c>
      <c r="W23" s="33"/>
      <c r="X23" s="44">
        <v>241154.60137642201</v>
      </c>
      <c r="Y23" s="32"/>
      <c r="Z23" s="32">
        <f t="shared" si="9"/>
        <v>-2536480.0073145777</v>
      </c>
      <c r="AA23" s="32"/>
      <c r="AB23" s="32">
        <f t="shared" si="10"/>
        <v>-49949042.796840794</v>
      </c>
      <c r="AC23" s="12"/>
      <c r="AD23" s="32">
        <v>10595155405.883801</v>
      </c>
      <c r="AE23" s="32">
        <v>183.45579240999999</v>
      </c>
      <c r="AF23" s="32">
        <f t="shared" si="11"/>
        <v>5775318002.6090412</v>
      </c>
      <c r="AG23" s="32"/>
      <c r="AH23" s="34">
        <f t="shared" si="12"/>
        <v>-8.6487086553980151E-3</v>
      </c>
      <c r="AI23" s="35">
        <f t="shared" si="4"/>
        <v>2034</v>
      </c>
      <c r="AJ23" s="36">
        <f>SUM(AB90:AB93)/AVERAGE(AF90:AF93)</f>
        <v>-1.8938413857650906E-2</v>
      </c>
      <c r="AK23" s="32">
        <v>11352872</v>
      </c>
      <c r="AL23" s="36">
        <f>AK23/AVERAGE(AF90:AF93)</f>
        <v>1.2704631666283839E-3</v>
      </c>
      <c r="AM23" s="36">
        <f>(AF93-AF89)/AF89</f>
        <v>2.7854626464163187E-2</v>
      </c>
      <c r="AN23" s="36"/>
      <c r="AO23" s="32">
        <f t="shared" si="5"/>
        <v>912227937.68925154</v>
      </c>
      <c r="AP23" s="32">
        <f t="shared" si="8"/>
        <v>483473121.59196001</v>
      </c>
      <c r="AQ23" s="37">
        <f>AO23/AF93</f>
        <v>0.1010393317646173</v>
      </c>
      <c r="AR23" s="37">
        <f>AP23/AF93</f>
        <v>5.354999459405483E-2</v>
      </c>
      <c r="AU23" s="31">
        <v>11135499</v>
      </c>
      <c r="AW23" s="31">
        <f t="shared" si="13"/>
        <v>1.5287131305997876E-3</v>
      </c>
      <c r="AX23" s="46">
        <v>6550.8123021846995</v>
      </c>
      <c r="AY23" s="34">
        <f t="shared" si="14"/>
        <v>-4.9263638831651925E-3</v>
      </c>
      <c r="BC23" s="34">
        <f t="shared" si="6"/>
        <v>1.3170301311865005E-2</v>
      </c>
      <c r="BD23" s="31">
        <f t="shared" si="7"/>
        <v>2034</v>
      </c>
      <c r="BE23" s="34">
        <f>SUM(T90:T93)/AVERAGE(AF90:AF93)</f>
        <v>5.9008967877321655E-2</v>
      </c>
      <c r="BF23" s="34">
        <f>SUM(P90:P93)/AVERAGE(AF90:AF93)</f>
        <v>9.9632482932111351E-3</v>
      </c>
      <c r="BG23" s="34">
        <f>SUM(D90:D93)/AVERAGE(AF90:AF93)</f>
        <v>6.7984133441761435E-2</v>
      </c>
      <c r="BH23" s="34">
        <f>(SUM(H90:H93)+SUM(J90:J93))/AVERAGE(AF90:AF93)</f>
        <v>1.3218839695852937E-2</v>
      </c>
      <c r="BI23" s="36">
        <f t="shared" si="2"/>
        <v>-3.2157253553503844E-2</v>
      </c>
    </row>
    <row r="24" spans="1:61" s="31" customFormat="1">
      <c r="A24" s="31">
        <f t="shared" si="15"/>
        <v>2017</v>
      </c>
      <c r="B24" s="31">
        <f t="shared" si="16"/>
        <v>3</v>
      </c>
      <c r="C24" s="32"/>
      <c r="D24" s="44">
        <v>104922235.95032001</v>
      </c>
      <c r="E24" s="32"/>
      <c r="F24" s="44">
        <v>19070858.372086499</v>
      </c>
      <c r="G24" s="44">
        <v>122030.702309969</v>
      </c>
      <c r="H24" s="44">
        <v>671376.91923140397</v>
      </c>
      <c r="I24" s="44">
        <v>3774.1454322670002</v>
      </c>
      <c r="J24" s="44">
        <v>20764.234615403799</v>
      </c>
      <c r="K24" s="32"/>
      <c r="L24" s="44">
        <v>3334119.1810467402</v>
      </c>
      <c r="M24" s="33"/>
      <c r="N24" s="44">
        <v>790802.25465333497</v>
      </c>
      <c r="O24" s="32"/>
      <c r="P24" s="44">
        <v>21651520.9609036</v>
      </c>
      <c r="Q24" s="33"/>
      <c r="R24" s="44">
        <v>19580626.611161701</v>
      </c>
      <c r="S24" s="33"/>
      <c r="T24" s="44">
        <v>74868222.933972195</v>
      </c>
      <c r="U24" s="32"/>
      <c r="V24" s="44">
        <v>104520.384366161</v>
      </c>
      <c r="W24" s="33"/>
      <c r="X24" s="44">
        <v>262525.071464821</v>
      </c>
      <c r="Y24" s="32"/>
      <c r="Z24" s="32">
        <f t="shared" si="9"/>
        <v>-3510632.8122587092</v>
      </c>
      <c r="AA24" s="32"/>
      <c r="AB24" s="32">
        <f t="shared" si="10"/>
        <v>-51705533.97725141</v>
      </c>
      <c r="AC24" s="12"/>
      <c r="AD24" s="32">
        <v>10937239663.7218</v>
      </c>
      <c r="AE24" s="32">
        <v>191.50871928999999</v>
      </c>
      <c r="AF24" s="32">
        <f t="shared" si="11"/>
        <v>5711092269.986743</v>
      </c>
      <c r="AG24" s="32"/>
      <c r="AH24" s="34">
        <f t="shared" si="12"/>
        <v>-9.0535280350796075E-3</v>
      </c>
      <c r="AI24" s="35">
        <f t="shared" si="4"/>
        <v>2035</v>
      </c>
      <c r="AJ24" s="36">
        <f>SUM(AB94:AB97)/AVERAGE(AF94:AF97)</f>
        <v>-1.7728690303143353E-2</v>
      </c>
      <c r="AK24" s="32">
        <v>10274357</v>
      </c>
      <c r="AL24" s="36">
        <f>AK24/AVERAGE(AF94:AF97)</f>
        <v>1.1230815077013514E-3</v>
      </c>
      <c r="AM24" s="36">
        <f>(AF97-AF93)/AF93</f>
        <v>2.5052501054387416E-2</v>
      </c>
      <c r="AN24" s="36"/>
      <c r="AO24" s="32">
        <f t="shared" si="5"/>
        <v>935081529.06005311</v>
      </c>
      <c r="AP24" s="32">
        <f t="shared" si="8"/>
        <v>485193528.30201483</v>
      </c>
      <c r="AQ24" s="37">
        <f>AO24/AF97</f>
        <v>0.10103933176461728</v>
      </c>
      <c r="AR24" s="37">
        <f>AP24/AF97</f>
        <v>5.2427118227253627E-2</v>
      </c>
      <c r="AU24" s="31">
        <v>11142497</v>
      </c>
      <c r="AW24" s="31">
        <f t="shared" si="13"/>
        <v>6.2844062937817151E-4</v>
      </c>
      <c r="AX24" s="46">
        <v>6730.5417200480997</v>
      </c>
      <c r="AY24" s="34">
        <f t="shared" si="14"/>
        <v>2.7436203263442656E-2</v>
      </c>
      <c r="BC24" s="34">
        <f t="shared" si="6"/>
        <v>1.5092447074368999E-2</v>
      </c>
      <c r="BD24" s="31">
        <f t="shared" si="7"/>
        <v>2035</v>
      </c>
      <c r="BE24" s="34">
        <f>SUM(T94:T97)/AVERAGE(AF94:AF97)</f>
        <v>5.9166263577113562E-2</v>
      </c>
      <c r="BF24" s="34">
        <f>SUM(P94:P97)/AVERAGE(AF94:AF97)</f>
        <v>9.6930680074261057E-3</v>
      </c>
      <c r="BG24" s="34">
        <f>SUM(D94:D97)/AVERAGE(AF94:AF97)</f>
        <v>6.7201885872830797E-2</v>
      </c>
      <c r="BH24" s="34">
        <f>(SUM(H94:H97)+SUM(J94:J97))/AVERAGE(AF94:AF97)</f>
        <v>1.3927851632736582E-2</v>
      </c>
      <c r="BI24" s="36">
        <f t="shared" si="2"/>
        <v>-3.1656541935879932E-2</v>
      </c>
    </row>
    <row r="25" spans="1:61">
      <c r="A25" s="31">
        <f t="shared" si="15"/>
        <v>2017</v>
      </c>
      <c r="B25" s="31">
        <f t="shared" si="16"/>
        <v>4</v>
      </c>
      <c r="C25" s="32"/>
      <c r="D25" s="44">
        <v>114172200.878115</v>
      </c>
      <c r="E25" s="32"/>
      <c r="F25" s="44">
        <v>20752148.9916295</v>
      </c>
      <c r="G25" s="44">
        <v>169001.86399123599</v>
      </c>
      <c r="H25" s="44">
        <v>929798.39206851402</v>
      </c>
      <c r="I25" s="44">
        <v>5226.86177292501</v>
      </c>
      <c r="J25" s="44">
        <v>28756.651301089099</v>
      </c>
      <c r="K25" s="32"/>
      <c r="L25" s="44">
        <v>3810173.3554979502</v>
      </c>
      <c r="M25" s="33"/>
      <c r="N25" s="44">
        <v>862026.55954847101</v>
      </c>
      <c r="O25" s="32"/>
      <c r="P25" s="44">
        <v>24513623.446162902</v>
      </c>
      <c r="Q25" s="33"/>
      <c r="R25" s="44">
        <v>22460538.586851101</v>
      </c>
      <c r="S25" s="33"/>
      <c r="T25" s="44">
        <v>85879815.979887396</v>
      </c>
      <c r="U25" s="32"/>
      <c r="V25" s="44">
        <v>107997.833010581</v>
      </c>
      <c r="W25" s="33"/>
      <c r="X25" s="44">
        <v>271259.41988334002</v>
      </c>
      <c r="Y25" s="32"/>
      <c r="Z25" s="32">
        <f t="shared" si="9"/>
        <v>-2855812.4868142381</v>
      </c>
      <c r="AA25" s="32"/>
      <c r="AB25" s="32">
        <f t="shared" si="10"/>
        <v>-52806008.344390504</v>
      </c>
      <c r="AC25" s="12"/>
      <c r="AD25" s="32">
        <v>11544217084.2855</v>
      </c>
      <c r="AE25" s="32">
        <v>200.87293846</v>
      </c>
      <c r="AF25" s="32">
        <f t="shared" si="11"/>
        <v>5747024548.3486614</v>
      </c>
      <c r="AG25" s="32"/>
      <c r="AH25" s="34">
        <f t="shared" si="12"/>
        <v>-9.1884083494238201E-3</v>
      </c>
      <c r="AI25" s="35">
        <f t="shared" si="4"/>
        <v>2036</v>
      </c>
      <c r="AJ25" s="36">
        <f>SUM(AB98:AB101)/AVERAGE(AF98:AF101)</f>
        <v>-1.681305555752468E-2</v>
      </c>
      <c r="AK25" s="32">
        <v>9254555</v>
      </c>
      <c r="AL25" s="36">
        <f>AK25/AVERAGE(AF98:AF101)</f>
        <v>9.90609239253114E-4</v>
      </c>
      <c r="AM25" s="36">
        <f>(AF101-AF97)/AF97</f>
        <v>1.503618816702942E-2</v>
      </c>
      <c r="AN25" s="36"/>
      <c r="AO25" s="32">
        <f t="shared" si="5"/>
        <v>949141590.88251364</v>
      </c>
      <c r="AP25" s="32">
        <f t="shared" si="8"/>
        <v>483170827.78790253</v>
      </c>
      <c r="AQ25" s="37">
        <f>AO25/AF101</f>
        <v>0.10103933176461728</v>
      </c>
      <c r="AR25" s="37">
        <f>AP25/AF101</f>
        <v>5.1435168405647901E-2</v>
      </c>
      <c r="AS25" s="31"/>
      <c r="AT25" s="31"/>
      <c r="AU25" s="31">
        <v>11181611</v>
      </c>
      <c r="AV25" s="31"/>
      <c r="AW25" s="31">
        <f t="shared" si="13"/>
        <v>3.5103442253563094E-3</v>
      </c>
      <c r="AX25" s="46">
        <v>6722.1339140824002</v>
      </c>
      <c r="AY25" s="34">
        <f t="shared" si="14"/>
        <v>-1.2492019684916826E-3</v>
      </c>
      <c r="AZ25" s="31">
        <v>100</v>
      </c>
      <c r="BA25">
        <v>100</v>
      </c>
      <c r="BC25" s="34">
        <f t="shared" si="6"/>
        <v>1.3147242698582725E-2</v>
      </c>
      <c r="BD25" s="31">
        <f t="shared" si="7"/>
        <v>2036</v>
      </c>
      <c r="BE25" s="34">
        <f>SUM(T98:T101)/AVERAGE(AF98:AF101)</f>
        <v>5.9332772454861404E-2</v>
      </c>
      <c r="BF25" s="34">
        <f>SUM(P98:P101)/AVERAGE(AF98:AF101)</f>
        <v>9.6302639372114161E-3</v>
      </c>
      <c r="BG25" s="34">
        <f>SUM(D98:D101)/AVERAGE(AF98:AF101)</f>
        <v>6.6515564075174685E-2</v>
      </c>
      <c r="BH25" s="34">
        <f>(SUM(H98:H101)+SUM(J98:J101))/AVERAGE(AF98:AF101)</f>
        <v>1.4836401908154224E-2</v>
      </c>
      <c r="BI25" s="36">
        <f t="shared" si="2"/>
        <v>-3.1649457465678904E-2</v>
      </c>
    </row>
    <row r="26" spans="1:61" s="23" customFormat="1">
      <c r="A26" s="23">
        <f t="shared" si="15"/>
        <v>2018</v>
      </c>
      <c r="B26" s="23">
        <f t="shared" si="16"/>
        <v>1</v>
      </c>
      <c r="C26" s="24">
        <f>D26*0.081</f>
        <v>8665935.1477987692</v>
      </c>
      <c r="D26" s="41">
        <v>106986853.67652801</v>
      </c>
      <c r="E26" s="24"/>
      <c r="F26" s="41">
        <v>19446127.083169401</v>
      </c>
      <c r="G26" s="41">
        <v>181129.380965877</v>
      </c>
      <c r="H26" s="41">
        <v>996520.41226699902</v>
      </c>
      <c r="I26" s="41">
        <v>5601.9396175020102</v>
      </c>
      <c r="J26" s="41">
        <v>30820.2189360964</v>
      </c>
      <c r="K26" s="24"/>
      <c r="L26" s="41">
        <v>4075268.3892818098</v>
      </c>
      <c r="M26" s="25"/>
      <c r="N26" s="41">
        <v>810490.34008339804</v>
      </c>
      <c r="O26" s="24"/>
      <c r="P26" s="41">
        <v>25605665.7628223</v>
      </c>
      <c r="Q26" s="25"/>
      <c r="R26" s="41">
        <v>19512183.231719799</v>
      </c>
      <c r="S26" s="25"/>
      <c r="T26" s="41">
        <v>74606523.740572095</v>
      </c>
      <c r="U26" s="24"/>
      <c r="V26" s="41">
        <v>93350.920900574594</v>
      </c>
      <c r="W26" s="25"/>
      <c r="X26" s="41">
        <v>234470.59948494</v>
      </c>
      <c r="Y26" s="24"/>
      <c r="Z26" s="24">
        <f t="shared" si="9"/>
        <v>-4726351.6599142328</v>
      </c>
      <c r="AA26" s="24"/>
      <c r="AB26" s="24">
        <f t="shared" si="10"/>
        <v>-57985995.698778212</v>
      </c>
      <c r="AC26" s="12"/>
      <c r="AD26" s="24"/>
      <c r="AE26" s="24"/>
      <c r="AF26" s="24">
        <f>BA26/100*AF25</f>
        <v>5687221153.9924355</v>
      </c>
      <c r="AG26" s="26">
        <f t="shared" ref="AG26:AG57" si="17">(AF26-AF25)/AF25</f>
        <v>-1.0405975101221685E-2</v>
      </c>
      <c r="AH26" s="26">
        <f t="shared" si="12"/>
        <v>-1.0195839783383837E-2</v>
      </c>
      <c r="AI26" s="27">
        <f t="shared" si="4"/>
        <v>2037</v>
      </c>
      <c r="AJ26" s="28">
        <f>SUM(AB102:AB105)/AVERAGE(AF102:AF105)</f>
        <v>-1.639523867519679E-2</v>
      </c>
      <c r="AK26" s="24">
        <v>8289915</v>
      </c>
      <c r="AL26" s="28">
        <f>AK26/AVERAGE(AF102:AF105)</f>
        <v>8.7113947144539493E-4</v>
      </c>
      <c r="AM26" s="28">
        <f>(AF105-AF101)/AF101</f>
        <v>2.0132225821430118E-2</v>
      </c>
      <c r="AN26" s="28"/>
      <c r="AO26" s="24">
        <f t="shared" si="5"/>
        <v>968249923.72667181</v>
      </c>
      <c r="AP26" s="24">
        <f t="shared" si="8"/>
        <v>484531999.00611097</v>
      </c>
      <c r="AQ26" s="29">
        <f>AO26/AF105</f>
        <v>0.10103933176461728</v>
      </c>
      <c r="AR26" s="29">
        <f>AP26/AF105</f>
        <v>5.056214123903377E-2</v>
      </c>
      <c r="AU26" s="23">
        <v>11195427</v>
      </c>
      <c r="AW26" s="23">
        <f t="shared" si="13"/>
        <v>1.2356001295341073E-3</v>
      </c>
      <c r="AX26" s="43">
        <v>6643.9742604884996</v>
      </c>
      <c r="AY26" s="26">
        <f t="shared" si="14"/>
        <v>-1.1627208650241503E-2</v>
      </c>
      <c r="AZ26" s="23">
        <f t="shared" ref="AZ26:AZ57" si="18">AZ25*((1+AY26))</f>
        <v>98.837279134975859</v>
      </c>
      <c r="BA26" s="23">
        <f>BA25*(1+AW26)*(1+AY26)</f>
        <v>98.959402489877831</v>
      </c>
      <c r="BC26" s="26">
        <f t="shared" si="6"/>
        <v>1.5115438258010315E-2</v>
      </c>
      <c r="BD26" s="23">
        <f t="shared" si="7"/>
        <v>2037</v>
      </c>
      <c r="BE26" s="26">
        <f>SUM(T102:T105)/AVERAGE(AF102:AF105)</f>
        <v>5.9392994788116292E-2</v>
      </c>
      <c r="BF26" s="26">
        <f>SUM(P102:P105)/AVERAGE(AF102:AF105)</f>
        <v>9.4550879039769567E-3</v>
      </c>
      <c r="BG26" s="26">
        <f>SUM(D102:D105)/AVERAGE(AF102:AF105)</f>
        <v>6.6333145559336115E-2</v>
      </c>
      <c r="BH26" s="26">
        <f>(SUM(H102:H105)+SUM(J102:J105))/AVERAGE(AF102:AF105)</f>
        <v>1.585261666912869E-2</v>
      </c>
      <c r="BI26" s="28">
        <f t="shared" si="2"/>
        <v>-3.2247855344325477E-2</v>
      </c>
    </row>
    <row r="27" spans="1:61" s="31" customFormat="1">
      <c r="A27" s="31">
        <f t="shared" si="15"/>
        <v>2018</v>
      </c>
      <c r="B27" s="31">
        <f t="shared" si="16"/>
        <v>2</v>
      </c>
      <c r="C27" s="32">
        <f>D27*0.081</f>
        <v>8547981.727805119</v>
      </c>
      <c r="D27" s="44">
        <v>105530638.614878</v>
      </c>
      <c r="E27" s="32"/>
      <c r="F27" s="44">
        <v>19181442.7581691</v>
      </c>
      <c r="G27" s="44">
        <v>211644.66520650801</v>
      </c>
      <c r="H27" s="44">
        <v>1164406.5026945199</v>
      </c>
      <c r="I27" s="44">
        <v>6545.71129504699</v>
      </c>
      <c r="J27" s="44">
        <v>36012.572248286102</v>
      </c>
      <c r="K27" s="32"/>
      <c r="L27" s="44">
        <v>3035742.35236284</v>
      </c>
      <c r="M27" s="33"/>
      <c r="N27" s="44">
        <v>800925.43858665205</v>
      </c>
      <c r="O27" s="32"/>
      <c r="P27" s="44">
        <v>20158936.949618001</v>
      </c>
      <c r="Q27" s="33"/>
      <c r="R27" s="44">
        <v>22297388.1331205</v>
      </c>
      <c r="S27" s="33"/>
      <c r="T27" s="44">
        <v>85255996.079521194</v>
      </c>
      <c r="U27" s="32"/>
      <c r="V27" s="44">
        <v>96330.000568898206</v>
      </c>
      <c r="W27" s="33"/>
      <c r="X27" s="44">
        <v>241953.18871926799</v>
      </c>
      <c r="Y27" s="32"/>
      <c r="Z27" s="32">
        <f t="shared" si="9"/>
        <v>-624392.41542919725</v>
      </c>
      <c r="AA27" s="32"/>
      <c r="AB27" s="32">
        <f t="shared" si="10"/>
        <v>-40433579.484974802</v>
      </c>
      <c r="AC27" s="12"/>
      <c r="AD27" s="32"/>
      <c r="AE27" s="32"/>
      <c r="AF27" s="32">
        <f>BA27/100*AF25</f>
        <v>5699009265.5698023</v>
      </c>
      <c r="AG27" s="34">
        <f t="shared" si="17"/>
        <v>2.0727366244746017E-3</v>
      </c>
      <c r="AH27" s="34">
        <f t="shared" si="12"/>
        <v>-7.0948436124242979E-3</v>
      </c>
      <c r="AI27" s="35">
        <f t="shared" si="4"/>
        <v>2038</v>
      </c>
      <c r="AJ27" s="36">
        <f>SUM(AB106:AB109)/AVERAGE(AF106:AF109)</f>
        <v>-1.5728583807517769E-2</v>
      </c>
      <c r="AK27" s="32">
        <v>7378031</v>
      </c>
      <c r="AL27" s="36">
        <f>AK27/AVERAGE(AF106:AF109)</f>
        <v>7.5613796972132932E-4</v>
      </c>
      <c r="AM27" s="36">
        <f>(AF109-AF105)/AF105</f>
        <v>2.4297432198785066E-2</v>
      </c>
      <c r="AN27" s="36"/>
      <c r="AO27" s="32">
        <f t="shared" si="5"/>
        <v>991775910.59989941</v>
      </c>
      <c r="AP27" s="32">
        <f t="shared" si="8"/>
        <v>488845043.40729964</v>
      </c>
      <c r="AQ27" s="37">
        <f>AO27/AF109</f>
        <v>0.10103933176461728</v>
      </c>
      <c r="AR27" s="37">
        <f>AP27/AF109</f>
        <v>4.9802153888213116E-2</v>
      </c>
      <c r="AU27" s="31">
        <v>11278619</v>
      </c>
      <c r="AW27" s="31">
        <f t="shared" si="13"/>
        <v>7.4308912022739287E-3</v>
      </c>
      <c r="AX27" s="46">
        <v>6608.6374037279002</v>
      </c>
      <c r="AY27" s="34">
        <f t="shared" si="14"/>
        <v>-5.3186323990968105E-3</v>
      </c>
      <c r="AZ27" s="31">
        <f t="shared" si="18"/>
        <v>98.311599979930008</v>
      </c>
      <c r="BA27" s="31">
        <f t="shared" ref="BA27:BA90" si="19">BA26*(1+AW27)*(1+AY27)</f>
        <v>99.164519267754727</v>
      </c>
      <c r="BC27" s="34">
        <f t="shared" si="6"/>
        <v>1.322857683609637E-2</v>
      </c>
      <c r="BD27" s="31">
        <f t="shared" si="7"/>
        <v>2038</v>
      </c>
      <c r="BE27" s="34">
        <f>SUM(T106:T109)/AVERAGE(AF106:AF109)</f>
        <v>5.9591833535556027E-2</v>
      </c>
      <c r="BF27" s="34">
        <f>SUM(P106:P109)/AVERAGE(AF106:AF109)</f>
        <v>9.3227893350476109E-3</v>
      </c>
      <c r="BG27" s="34">
        <f>SUM(D106:D109)/AVERAGE(AF106:AF109)</f>
        <v>6.599762800802618E-2</v>
      </c>
      <c r="BH27" s="34">
        <f>(SUM(H106:H109)+SUM(J106:J109))/AVERAGE(AF106:AF109)</f>
        <v>1.6750758761204347E-2</v>
      </c>
      <c r="BI27" s="36">
        <f t="shared" si="2"/>
        <v>-3.2479342568722119E-2</v>
      </c>
    </row>
    <row r="28" spans="1:61" s="31" customFormat="1">
      <c r="A28" s="31">
        <f t="shared" si="15"/>
        <v>2018</v>
      </c>
      <c r="B28" s="31">
        <f t="shared" si="16"/>
        <v>3</v>
      </c>
      <c r="C28" s="32">
        <f>D28*0.081</f>
        <v>8479243.5964405835</v>
      </c>
      <c r="D28" s="44">
        <v>104682019.709143</v>
      </c>
      <c r="E28" s="32"/>
      <c r="F28" s="44">
        <v>19027196.2267588</v>
      </c>
      <c r="G28" s="44">
        <v>236532.20226296899</v>
      </c>
      <c r="H28" s="44">
        <v>1301330.3885685999</v>
      </c>
      <c r="I28" s="44">
        <v>7315.4289359679997</v>
      </c>
      <c r="J28" s="44">
        <v>40247.331605213898</v>
      </c>
      <c r="K28" s="32"/>
      <c r="L28" s="44">
        <v>2894836.52334709</v>
      </c>
      <c r="M28" s="33"/>
      <c r="N28" s="44">
        <v>796240.448494829</v>
      </c>
      <c r="O28" s="32"/>
      <c r="P28" s="44">
        <v>19402000.4998275</v>
      </c>
      <c r="Q28" s="33"/>
      <c r="R28" s="44">
        <v>19822991.9883653</v>
      </c>
      <c r="S28" s="33"/>
      <c r="T28" s="44">
        <v>75794927.959929407</v>
      </c>
      <c r="U28" s="32"/>
      <c r="V28" s="44">
        <v>96581.086778893397</v>
      </c>
      <c r="W28" s="33"/>
      <c r="X28" s="44">
        <v>242583.84488861301</v>
      </c>
      <c r="Y28" s="32"/>
      <c r="Z28" s="32">
        <f t="shared" si="9"/>
        <v>-2798700.1234565265</v>
      </c>
      <c r="AA28" s="32"/>
      <c r="AB28" s="32">
        <f t="shared" si="10"/>
        <v>-48289092.249041095</v>
      </c>
      <c r="AC28" s="12"/>
      <c r="AD28" s="32"/>
      <c r="AE28" s="32"/>
      <c r="AF28" s="32">
        <f>BA28/100*AF25</f>
        <v>5768825001.4837875</v>
      </c>
      <c r="AG28" s="34">
        <f t="shared" si="17"/>
        <v>1.2250504019316573E-2</v>
      </c>
      <c r="AH28" s="34">
        <f t="shared" si="12"/>
        <v>-8.3706980601111584E-3</v>
      </c>
      <c r="AI28" s="35">
        <f t="shared" si="4"/>
        <v>2039</v>
      </c>
      <c r="AJ28" s="36">
        <f>SUM(AB110:AB113)/AVERAGE(AF110:AF113)</f>
        <v>-1.5524676099433329E-2</v>
      </c>
      <c r="AK28" s="32">
        <v>6549883</v>
      </c>
      <c r="AL28" s="36">
        <f>AK28/AVERAGE(AF110:AF113)</f>
        <v>6.5694228289332453E-4</v>
      </c>
      <c r="AM28" s="36">
        <f>(AF113-AF109)/AF109</f>
        <v>2.4455230676348753E-2</v>
      </c>
      <c r="AN28" s="36"/>
      <c r="AO28" s="32">
        <f t="shared" si="5"/>
        <v>1016030019.2728659</v>
      </c>
      <c r="AP28" s="32">
        <f t="shared" si="8"/>
        <v>494176883.64375293</v>
      </c>
      <c r="AQ28" s="37">
        <f>AO28/AF113</f>
        <v>0.1010393317646173</v>
      </c>
      <c r="AR28" s="37">
        <f>AP28/AF113</f>
        <v>4.9143530358108679E-2</v>
      </c>
      <c r="AU28" s="31">
        <v>11305642</v>
      </c>
      <c r="AW28" s="31">
        <f t="shared" si="13"/>
        <v>2.3959493622401819E-3</v>
      </c>
      <c r="AX28" s="46">
        <v>6673.6069185640999</v>
      </c>
      <c r="AY28" s="34">
        <f t="shared" si="14"/>
        <v>9.8310000787077221E-3</v>
      </c>
      <c r="AZ28" s="31">
        <f t="shared" si="18"/>
        <v>99.278101327070573</v>
      </c>
      <c r="BA28" s="31">
        <f t="shared" si="19"/>
        <v>100.37933460961794</v>
      </c>
      <c r="BC28" s="34">
        <f t="shared" si="6"/>
        <v>1.5069864198309383E-2</v>
      </c>
      <c r="BD28" s="31">
        <f t="shared" si="7"/>
        <v>2039</v>
      </c>
      <c r="BE28" s="34">
        <f>SUM(T110:T113)/AVERAGE(AF110:AF113)</f>
        <v>5.9630140959908678E-2</v>
      </c>
      <c r="BF28" s="34">
        <f>SUM(P110:P113)/AVERAGE(AF110:AF113)</f>
        <v>9.1849108884305072E-3</v>
      </c>
      <c r="BG28" s="34">
        <f>SUM(D110:D113)/AVERAGE(AF110:AF113)</f>
        <v>6.5969906170911502E-2</v>
      </c>
      <c r="BH28" s="34">
        <f>(SUM(H110:H113)+SUM(J110:J113))/AVERAGE(AF110:AF113)</f>
        <v>1.7660220037859144E-2</v>
      </c>
      <c r="BI28" s="36">
        <f t="shared" si="2"/>
        <v>-3.3184896137292474E-2</v>
      </c>
    </row>
    <row r="29" spans="1:61" s="31" customFormat="1">
      <c r="A29" s="31">
        <f t="shared" si="15"/>
        <v>2018</v>
      </c>
      <c r="B29" s="31">
        <f t="shared" si="16"/>
        <v>4</v>
      </c>
      <c r="C29" s="32">
        <f>D29*0.081</f>
        <v>8609041.7409111764</v>
      </c>
      <c r="D29" s="44">
        <v>106284465.93717501</v>
      </c>
      <c r="E29" s="32"/>
      <c r="F29" s="44">
        <v>19318459.7972202</v>
      </c>
      <c r="G29" s="44">
        <v>250323.649637475</v>
      </c>
      <c r="H29" s="44">
        <v>1377206.8628883101</v>
      </c>
      <c r="I29" s="44">
        <v>7741.9685454890096</v>
      </c>
      <c r="J29" s="44">
        <v>42594.026687267702</v>
      </c>
      <c r="K29" s="32"/>
      <c r="L29" s="44">
        <v>2961683.6844675802</v>
      </c>
      <c r="M29" s="33"/>
      <c r="N29" s="44">
        <v>813822.25546101097</v>
      </c>
      <c r="O29" s="32"/>
      <c r="P29" s="44">
        <v>19845600.651115999</v>
      </c>
      <c r="Q29" s="33"/>
      <c r="R29" s="44">
        <v>22691004.603842601</v>
      </c>
      <c r="S29" s="33"/>
      <c r="T29" s="44">
        <v>86761022.7707358</v>
      </c>
      <c r="U29" s="32"/>
      <c r="V29" s="44">
        <v>104805.188964033</v>
      </c>
      <c r="W29" s="33"/>
      <c r="X29" s="44">
        <v>263240.41850323102</v>
      </c>
      <c r="Y29" s="32"/>
      <c r="Z29" s="32">
        <f t="shared" si="9"/>
        <v>-298155.94434215873</v>
      </c>
      <c r="AA29" s="32"/>
      <c r="AB29" s="32">
        <f t="shared" si="10"/>
        <v>-39369043.817555204</v>
      </c>
      <c r="AC29" s="12"/>
      <c r="AD29" s="32"/>
      <c r="AE29" s="32"/>
      <c r="AF29" s="32">
        <f>BA29/100*AF25</f>
        <v>5792954766.8582592</v>
      </c>
      <c r="AG29" s="34">
        <f t="shared" si="17"/>
        <v>4.1827868531746585E-3</v>
      </c>
      <c r="AH29" s="34">
        <f t="shared" si="12"/>
        <v>-6.7960212710078769E-3</v>
      </c>
      <c r="AI29" s="35">
        <f t="shared" si="4"/>
        <v>2040</v>
      </c>
      <c r="AJ29" s="36">
        <f>SUM(AB114:AB117)/AVERAGE(AF114:AF117)</f>
        <v>-1.5396382239018288E-2</v>
      </c>
      <c r="AK29" s="32">
        <v>5774451</v>
      </c>
      <c r="AL29" s="36">
        <f>AK29/AVERAGE(AF114:AF117)</f>
        <v>5.6801131226746232E-4</v>
      </c>
      <c r="AM29" s="36">
        <f>(AF117-AF113)/AF113</f>
        <v>1.6383971469255954E-2</v>
      </c>
      <c r="AN29" s="36"/>
      <c r="AO29" s="32">
        <f t="shared" si="5"/>
        <v>1032676626.1205401</v>
      </c>
      <c r="AP29" s="32">
        <f t="shared" si="8"/>
        <v>496455777.639027</v>
      </c>
      <c r="AQ29" s="37">
        <f>AO29/AF117</f>
        <v>0.1010393317646173</v>
      </c>
      <c r="AR29" s="37">
        <f>AP29/AF117</f>
        <v>4.8574315283742626E-2</v>
      </c>
      <c r="AU29" s="31">
        <v>11294952</v>
      </c>
      <c r="AW29" s="31">
        <f t="shared" si="13"/>
        <v>-9.455455957299904E-4</v>
      </c>
      <c r="AX29" s="46">
        <v>6707.8637849049001</v>
      </c>
      <c r="AY29" s="34">
        <f t="shared" si="14"/>
        <v>5.1331861104236057E-3</v>
      </c>
      <c r="AZ29" s="31">
        <f t="shared" si="18"/>
        <v>99.787714297871915</v>
      </c>
      <c r="BA29" s="31">
        <f>BA28*(1+AW29)*(1+AY29)</f>
        <v>100.79919997075349</v>
      </c>
      <c r="BC29" s="34">
        <f t="shared" si="6"/>
        <v>1.3177350112857263E-2</v>
      </c>
      <c r="BD29" s="31">
        <f t="shared" si="7"/>
        <v>2040</v>
      </c>
      <c r="BE29" s="34">
        <f>SUM(T114:T117)/AVERAGE(AF114:AF117)</f>
        <v>5.9968320240396437E-2</v>
      </c>
      <c r="BF29" s="34">
        <f>SUM(P114:P117)/AVERAGE(AF114:AF117)</f>
        <v>9.1704401906339845E-3</v>
      </c>
      <c r="BG29" s="34">
        <f>SUM(D114:D117)/AVERAGE(AF114:AF117)</f>
        <v>6.6194262288780753E-2</v>
      </c>
      <c r="BH29" s="34">
        <f>(SUM(H114:H117)+SUM(J114:J117))/AVERAGE(AF114:AF117)</f>
        <v>1.8423704897351494E-2</v>
      </c>
      <c r="BI29" s="36">
        <f t="shared" si="2"/>
        <v>-3.3820087136369782E-2</v>
      </c>
    </row>
    <row r="30" spans="1:61" s="23" customFormat="1">
      <c r="A30" s="23">
        <f t="shared" si="15"/>
        <v>2019</v>
      </c>
      <c r="B30" s="23">
        <f t="shared" si="16"/>
        <v>1</v>
      </c>
      <c r="C30" s="24"/>
      <c r="D30" s="41">
        <v>107403251.85680699</v>
      </c>
      <c r="E30" s="24"/>
      <c r="F30" s="41">
        <v>19521812.381434001</v>
      </c>
      <c r="G30" s="41">
        <v>281715.39346774598</v>
      </c>
      <c r="H30" s="41">
        <v>1549914.97538064</v>
      </c>
      <c r="I30" s="41">
        <v>8712.8472206520401</v>
      </c>
      <c r="J30" s="41">
        <v>47935.514702494598</v>
      </c>
      <c r="K30" s="24"/>
      <c r="L30" s="41">
        <v>3383727.36092033</v>
      </c>
      <c r="M30" s="25"/>
      <c r="N30" s="41">
        <v>823784.80830954795</v>
      </c>
      <c r="O30" s="24"/>
      <c r="P30" s="41">
        <v>22090398.320884898</v>
      </c>
      <c r="Q30" s="25"/>
      <c r="R30" s="41">
        <v>20213460.104708198</v>
      </c>
      <c r="S30" s="25"/>
      <c r="T30" s="41">
        <v>77287916.645301893</v>
      </c>
      <c r="U30" s="24"/>
      <c r="V30" s="41">
        <v>103786.210662458</v>
      </c>
      <c r="W30" s="25"/>
      <c r="X30" s="41">
        <v>260681.038789271</v>
      </c>
      <c r="Y30" s="24"/>
      <c r="Z30" s="24">
        <f t="shared" si="9"/>
        <v>-3412078.2352932226</v>
      </c>
      <c r="AA30" s="24"/>
      <c r="AB30" s="24">
        <f t="shared" si="10"/>
        <v>-52205733.532389998</v>
      </c>
      <c r="AC30" s="12"/>
      <c r="AD30" s="24"/>
      <c r="AE30" s="24"/>
      <c r="AF30" s="24">
        <f>BA30/100*AF25</f>
        <v>5868348401.0858517</v>
      </c>
      <c r="AG30" s="26">
        <f t="shared" si="17"/>
        <v>1.3014711362657734E-2</v>
      </c>
      <c r="AH30" s="26">
        <f t="shared" si="12"/>
        <v>-8.8961544142011229E-3</v>
      </c>
      <c r="AK30" s="24"/>
      <c r="AP30" s="39">
        <f>(AP29-AP6)/AP6</f>
        <v>-0.14503752863728955</v>
      </c>
      <c r="AU30" s="23">
        <v>11389827</v>
      </c>
      <c r="AW30" s="23">
        <f t="shared" si="13"/>
        <v>8.3997700919844539E-3</v>
      </c>
      <c r="AX30" s="43">
        <v>6738.5623216729</v>
      </c>
      <c r="AY30" s="26">
        <f t="shared" si="14"/>
        <v>4.5764997251558177E-3</v>
      </c>
      <c r="AZ30" s="23">
        <f t="shared" si="18"/>
        <v>100.24439274493005</v>
      </c>
      <c r="BA30" s="23">
        <f t="shared" si="19"/>
        <v>102.11107246395966</v>
      </c>
      <c r="BC30" s="26">
        <f t="shared" si="6"/>
        <v>1.511972766862674E-2</v>
      </c>
    </row>
    <row r="31" spans="1:61" s="31" customFormat="1">
      <c r="A31" s="31">
        <f t="shared" si="15"/>
        <v>2019</v>
      </c>
      <c r="B31" s="31">
        <f t="shared" si="16"/>
        <v>2</v>
      </c>
      <c r="C31" s="32"/>
      <c r="D31" s="44">
        <v>108697532.71216699</v>
      </c>
      <c r="E31" s="32"/>
      <c r="F31" s="44">
        <v>19757063.247589398</v>
      </c>
      <c r="G31" s="44">
        <v>304095.42749182403</v>
      </c>
      <c r="H31" s="44">
        <v>1673043.3194035499</v>
      </c>
      <c r="I31" s="44">
        <v>9405.0132213959605</v>
      </c>
      <c r="J31" s="44">
        <v>51743.607816601099</v>
      </c>
      <c r="K31" s="32"/>
      <c r="L31" s="44">
        <v>2849418.2109708302</v>
      </c>
      <c r="M31" s="33"/>
      <c r="N31" s="44">
        <v>834212.50238840701</v>
      </c>
      <c r="O31" s="32"/>
      <c r="P31" s="44">
        <v>19375235.697952799</v>
      </c>
      <c r="Q31" s="33"/>
      <c r="R31" s="44">
        <v>23313061.481679998</v>
      </c>
      <c r="S31" s="33"/>
      <c r="T31" s="44">
        <v>89139511.157874197</v>
      </c>
      <c r="U31" s="32"/>
      <c r="V31" s="44">
        <v>104313.53862020301</v>
      </c>
      <c r="W31" s="33"/>
      <c r="X31" s="44">
        <v>262005.53458625701</v>
      </c>
      <c r="Y31" s="32"/>
      <c r="Z31" s="32">
        <f t="shared" si="9"/>
        <v>-23318.940648432821</v>
      </c>
      <c r="AA31" s="32"/>
      <c r="AB31" s="32">
        <f t="shared" si="10"/>
        <v>-38933257.252245605</v>
      </c>
      <c r="AC31" s="12"/>
      <c r="AD31" s="32"/>
      <c r="AE31" s="32"/>
      <c r="AF31" s="32">
        <f>BA31/100*AF25</f>
        <v>5906233145.5352173</v>
      </c>
      <c r="AG31" s="34">
        <f t="shared" si="17"/>
        <v>6.4557762866219058E-3</v>
      </c>
      <c r="AH31" s="34">
        <f t="shared" si="12"/>
        <v>-6.5918930548275042E-3</v>
      </c>
      <c r="AK31" s="32"/>
      <c r="AU31" s="31">
        <v>11395027</v>
      </c>
      <c r="AW31" s="31">
        <f t="shared" si="13"/>
        <v>4.5654775968063428E-4</v>
      </c>
      <c r="AX31" s="46">
        <v>6778.9700489262996</v>
      </c>
      <c r="AY31" s="34">
        <f t="shared" si="14"/>
        <v>5.9964908424810772E-3</v>
      </c>
      <c r="AZ31" s="31">
        <f t="shared" si="18"/>
        <v>100.8455073280351</v>
      </c>
      <c r="BA31" s="31">
        <f t="shared" si="19"/>
        <v>102.770278704174</v>
      </c>
      <c r="BC31" s="34">
        <f t="shared" si="6"/>
        <v>1.3165151859420193E-2</v>
      </c>
    </row>
    <row r="32" spans="1:61" s="31" customFormat="1">
      <c r="A32" s="31">
        <f t="shared" si="15"/>
        <v>2019</v>
      </c>
      <c r="B32" s="31">
        <f t="shared" si="16"/>
        <v>3</v>
      </c>
      <c r="C32" s="32">
        <f>SUM(C26:C29)</f>
        <v>34302202.212955646</v>
      </c>
      <c r="D32" s="44">
        <v>109754727.45312101</v>
      </c>
      <c r="E32" s="32"/>
      <c r="F32" s="44">
        <v>19949220.906009801</v>
      </c>
      <c r="G32" s="44">
        <v>334027.07556660002</v>
      </c>
      <c r="H32" s="44">
        <v>1837718.41584705</v>
      </c>
      <c r="I32" s="44">
        <v>10330.734295873999</v>
      </c>
      <c r="J32" s="44">
        <v>56836.652036505198</v>
      </c>
      <c r="K32" s="32"/>
      <c r="L32" s="44">
        <v>2801918.0327484501</v>
      </c>
      <c r="M32" s="33"/>
      <c r="N32" s="44">
        <v>843613.44790362602</v>
      </c>
      <c r="O32" s="32"/>
      <c r="P32" s="44">
        <v>19180478.275847901</v>
      </c>
      <c r="Q32" s="33"/>
      <c r="R32" s="44">
        <v>20379871.388383701</v>
      </c>
      <c r="S32" s="33"/>
      <c r="T32" s="44">
        <v>77924204.611584201</v>
      </c>
      <c r="U32" s="32"/>
      <c r="V32" s="44">
        <v>107522.014952111</v>
      </c>
      <c r="W32" s="33"/>
      <c r="X32" s="44">
        <v>270064.302102616</v>
      </c>
      <c r="Y32" s="32"/>
      <c r="Z32" s="32">
        <f t="shared" si="9"/>
        <v>-3107358.9833260626</v>
      </c>
      <c r="AA32" s="32"/>
      <c r="AB32" s="32">
        <f t="shared" si="10"/>
        <v>-51011001.117384702</v>
      </c>
      <c r="AC32" s="12"/>
      <c r="AD32" s="32"/>
      <c r="AE32" s="32"/>
      <c r="AF32" s="32">
        <f>BA32/100*AF25</f>
        <v>5927037813.030138</v>
      </c>
      <c r="AG32" s="34">
        <f t="shared" si="17"/>
        <v>3.5224934374031439E-3</v>
      </c>
      <c r="AH32" s="34">
        <f t="shared" si="12"/>
        <v>-8.6064915943746684E-3</v>
      </c>
      <c r="AK32" s="32"/>
      <c r="AU32" s="31">
        <v>11408786</v>
      </c>
      <c r="AW32" s="31">
        <f t="shared" si="13"/>
        <v>1.207456551002468E-3</v>
      </c>
      <c r="AX32" s="46">
        <v>6794.6446881954998</v>
      </c>
      <c r="AY32" s="34">
        <f t="shared" si="14"/>
        <v>2.3122449510870652E-3</v>
      </c>
      <c r="AZ32" s="31">
        <f t="shared" si="18"/>
        <v>101.07868684319416</v>
      </c>
      <c r="BA32" s="31">
        <f t="shared" si="19"/>
        <v>103.13228633646956</v>
      </c>
      <c r="BC32" s="34">
        <f t="shared" si="6"/>
        <v>1.5076970495214051E-2</v>
      </c>
    </row>
    <row r="33" spans="1:55" s="31" customFormat="1">
      <c r="A33" s="31">
        <f t="shared" si="15"/>
        <v>2019</v>
      </c>
      <c r="B33" s="31">
        <f t="shared" si="16"/>
        <v>4</v>
      </c>
      <c r="C33" s="32"/>
      <c r="D33" s="44">
        <v>110303979.614702</v>
      </c>
      <c r="E33" s="32"/>
      <c r="F33" s="44">
        <v>20049053.987998601</v>
      </c>
      <c r="G33" s="44">
        <v>371797.33023235702</v>
      </c>
      <c r="H33" s="44">
        <v>2045519.21299128</v>
      </c>
      <c r="I33" s="44">
        <v>11498.886502032001</v>
      </c>
      <c r="J33" s="44">
        <v>63263.480814164999</v>
      </c>
      <c r="K33" s="32"/>
      <c r="L33" s="44">
        <v>2857259.7957919198</v>
      </c>
      <c r="M33" s="33"/>
      <c r="N33" s="44">
        <v>849060.79291316494</v>
      </c>
      <c r="O33" s="32"/>
      <c r="P33" s="44">
        <v>19497616.632380001</v>
      </c>
      <c r="Q33" s="33"/>
      <c r="R33" s="44">
        <v>23763485.740708899</v>
      </c>
      <c r="S33" s="33"/>
      <c r="T33" s="44">
        <v>90861747.351307705</v>
      </c>
      <c r="U33" s="32"/>
      <c r="V33" s="44">
        <v>105799.310063242</v>
      </c>
      <c r="W33" s="33"/>
      <c r="X33" s="44">
        <v>265737.364091378</v>
      </c>
      <c r="Y33" s="32"/>
      <c r="Z33" s="32">
        <f t="shared" si="9"/>
        <v>113910.4740684554</v>
      </c>
      <c r="AA33" s="32"/>
      <c r="AB33" s="32">
        <f t="shared" si="10"/>
        <v>-38939848.89577429</v>
      </c>
      <c r="AC33" s="12"/>
      <c r="AD33" s="32"/>
      <c r="AE33" s="32"/>
      <c r="AF33" s="32">
        <f>BA33/100*AF25</f>
        <v>6011188415.4702692</v>
      </c>
      <c r="AG33" s="34">
        <f t="shared" si="17"/>
        <v>1.4197750224426195E-2</v>
      </c>
      <c r="AH33" s="34">
        <f t="shared" si="12"/>
        <v>-6.4778952520535716E-3</v>
      </c>
      <c r="AK33" s="32"/>
      <c r="AU33" s="31">
        <v>11495866</v>
      </c>
      <c r="AW33" s="31">
        <f t="shared" si="13"/>
        <v>7.6327139451997789E-3</v>
      </c>
      <c r="AX33" s="46">
        <v>6838.9138829776002</v>
      </c>
      <c r="AY33" s="34">
        <f t="shared" si="14"/>
        <v>6.5153068061101597E-3</v>
      </c>
      <c r="AZ33" s="31">
        <f t="shared" si="18"/>
        <v>101.7372454995363</v>
      </c>
      <c r="BA33" s="31">
        <f t="shared" si="19"/>
        <v>104.59653277794875</v>
      </c>
      <c r="BC33" s="34">
        <f t="shared" si="6"/>
        <v>1.3209870048181504E-2</v>
      </c>
    </row>
    <row r="34" spans="1:55" s="23" customFormat="1">
      <c r="A34" s="23">
        <f t="shared" si="15"/>
        <v>2020</v>
      </c>
      <c r="B34" s="23">
        <f t="shared" si="16"/>
        <v>1</v>
      </c>
      <c r="C34" s="24"/>
      <c r="D34" s="41">
        <v>112886078.698835</v>
      </c>
      <c r="E34" s="24"/>
      <c r="F34" s="41">
        <v>20518381.061427601</v>
      </c>
      <c r="G34" s="41">
        <v>413938.741300422</v>
      </c>
      <c r="H34" s="41">
        <v>2277368.8229613602</v>
      </c>
      <c r="I34" s="41">
        <v>12802.229112384999</v>
      </c>
      <c r="J34" s="41">
        <v>70434.087308087896</v>
      </c>
      <c r="K34" s="24"/>
      <c r="L34" s="41">
        <v>3408068.0956365899</v>
      </c>
      <c r="M34" s="25"/>
      <c r="N34" s="41">
        <v>870220.19433131395</v>
      </c>
      <c r="O34" s="24"/>
      <c r="P34" s="41">
        <v>22472176.302276399</v>
      </c>
      <c r="Q34" s="25"/>
      <c r="R34" s="41">
        <v>20877328.719528399</v>
      </c>
      <c r="S34" s="25"/>
      <c r="T34" s="41">
        <v>79826275.832688406</v>
      </c>
      <c r="U34" s="24"/>
      <c r="V34" s="41">
        <v>106131.77528114201</v>
      </c>
      <c r="W34" s="25"/>
      <c r="X34" s="41">
        <v>266572.420866361</v>
      </c>
      <c r="Y34" s="24"/>
      <c r="Z34" s="24">
        <f t="shared" si="9"/>
        <v>-3813208.8565859627</v>
      </c>
      <c r="AA34" s="24"/>
      <c r="AB34" s="24">
        <f t="shared" si="10"/>
        <v>-55531979.168422997</v>
      </c>
      <c r="AC34" s="12"/>
      <c r="AD34" s="24"/>
      <c r="AE34" s="24"/>
      <c r="AF34" s="24">
        <f>BA34/100*AF25</f>
        <v>6034381235.5437317</v>
      </c>
      <c r="AG34" s="26">
        <f t="shared" si="17"/>
        <v>3.8582753476457212E-3</v>
      </c>
      <c r="AH34" s="26">
        <f t="shared" si="12"/>
        <v>-9.2025970850711843E-3</v>
      </c>
      <c r="AK34" s="24"/>
      <c r="AU34" s="23">
        <v>11503716</v>
      </c>
      <c r="AW34" s="23">
        <f t="shared" si="13"/>
        <v>6.8285416688051168E-4</v>
      </c>
      <c r="AX34" s="43">
        <v>6860.6154959382002</v>
      </c>
      <c r="AY34" s="26">
        <f t="shared" si="14"/>
        <v>3.1732543108367491E-3</v>
      </c>
      <c r="AZ34" s="23">
        <f t="shared" si="18"/>
        <v>102.06008365239036</v>
      </c>
      <c r="BA34" s="23">
        <f t="shared" si="19"/>
        <v>105.00009500181514</v>
      </c>
      <c r="BC34" s="26">
        <f t="shared" si="6"/>
        <v>1.5120391288654746E-2</v>
      </c>
    </row>
    <row r="35" spans="1:55" s="31" customFormat="1">
      <c r="A35" s="31">
        <f t="shared" si="15"/>
        <v>2020</v>
      </c>
      <c r="B35" s="31">
        <f t="shared" si="16"/>
        <v>2</v>
      </c>
      <c r="C35" s="32"/>
      <c r="D35" s="44">
        <v>113328240.1118</v>
      </c>
      <c r="E35" s="32"/>
      <c r="F35" s="44">
        <v>20598749.1321982</v>
      </c>
      <c r="G35" s="44">
        <v>433429.724035508</v>
      </c>
      <c r="H35" s="44">
        <v>2384602.4592001801</v>
      </c>
      <c r="I35" s="44">
        <v>13405.043011408001</v>
      </c>
      <c r="J35" s="44">
        <v>73750.591521658003</v>
      </c>
      <c r="K35" s="32"/>
      <c r="L35" s="44">
        <v>2894537.4067428298</v>
      </c>
      <c r="M35" s="33"/>
      <c r="N35" s="44">
        <v>874759.80801399099</v>
      </c>
      <c r="O35" s="32"/>
      <c r="P35" s="44">
        <v>19832438.731463999</v>
      </c>
      <c r="Q35" s="33"/>
      <c r="R35" s="44">
        <v>23802594.685469501</v>
      </c>
      <c r="S35" s="33"/>
      <c r="T35" s="44">
        <v>91011283.791238293</v>
      </c>
      <c r="U35" s="32"/>
      <c r="V35" s="44">
        <v>110006.663252037</v>
      </c>
      <c r="W35" s="33"/>
      <c r="X35" s="44">
        <v>276305.022288048</v>
      </c>
      <c r="Y35" s="32"/>
      <c r="Z35" s="32">
        <f t="shared" si="9"/>
        <v>-455444.99823348224</v>
      </c>
      <c r="AA35" s="32"/>
      <c r="AB35" s="32">
        <f t="shared" si="10"/>
        <v>-42149395.052025706</v>
      </c>
      <c r="AC35" s="12"/>
      <c r="AD35" s="32"/>
      <c r="AE35" s="32"/>
      <c r="AF35" s="32">
        <f>BA35/100*AF25</f>
        <v>6039290241.3446045</v>
      </c>
      <c r="AG35" s="34">
        <f t="shared" si="17"/>
        <v>8.1350607614211732E-4</v>
      </c>
      <c r="AH35" s="34">
        <f t="shared" si="12"/>
        <v>-6.9791967876412985E-3</v>
      </c>
      <c r="AK35" s="48"/>
      <c r="AU35" s="31">
        <v>11517264</v>
      </c>
      <c r="AW35" s="31">
        <f t="shared" si="13"/>
        <v>1.1777064037394526E-3</v>
      </c>
      <c r="AX35" s="46">
        <v>6858.1197967280004</v>
      </c>
      <c r="AY35" s="34">
        <f t="shared" si="14"/>
        <v>-3.6377191108834397E-4</v>
      </c>
      <c r="AZ35" s="31">
        <f t="shared" si="18"/>
        <v>102.02295706071429</v>
      </c>
      <c r="BA35" s="31">
        <f t="shared" si="19"/>
        <v>105.0855132170946</v>
      </c>
      <c r="BC35" s="34">
        <f t="shared" si="6"/>
        <v>1.3239634555876595E-2</v>
      </c>
    </row>
    <row r="36" spans="1:55">
      <c r="A36" s="31">
        <f t="shared" si="15"/>
        <v>2020</v>
      </c>
      <c r="B36" s="31">
        <f t="shared" si="16"/>
        <v>3</v>
      </c>
      <c r="C36" s="32"/>
      <c r="D36" s="44">
        <v>113963274.846944</v>
      </c>
      <c r="E36" s="32"/>
      <c r="F36" s="44">
        <v>20714174.2123596</v>
      </c>
      <c r="G36" s="44">
        <v>444297.943472474</v>
      </c>
      <c r="H36" s="44">
        <v>2444396.1958992202</v>
      </c>
      <c r="I36" s="44">
        <v>13741.173509458</v>
      </c>
      <c r="J36" s="44">
        <v>75599.882347398801</v>
      </c>
      <c r="K36" s="32"/>
      <c r="L36" s="44">
        <v>2805118.5755333798</v>
      </c>
      <c r="M36" s="33"/>
      <c r="N36" s="44">
        <v>881708.61203244305</v>
      </c>
      <c r="O36" s="32"/>
      <c r="P36" s="44">
        <v>19406674.260719799</v>
      </c>
      <c r="Q36" s="33"/>
      <c r="R36" s="44">
        <v>20992089.118135698</v>
      </c>
      <c r="S36" s="33"/>
      <c r="T36" s="44">
        <v>80265072.163242102</v>
      </c>
      <c r="U36" s="32"/>
      <c r="V36" s="44">
        <v>110612.39829076501</v>
      </c>
      <c r="W36" s="33"/>
      <c r="X36" s="44">
        <v>277826.45406707498</v>
      </c>
      <c r="Y36" s="32"/>
      <c r="Z36" s="32">
        <f t="shared" si="9"/>
        <v>-3298299.8834989592</v>
      </c>
      <c r="AA36" s="32"/>
      <c r="AB36" s="32">
        <f t="shared" si="10"/>
        <v>-53104876.944421701</v>
      </c>
      <c r="AC36" s="12"/>
      <c r="AD36" s="32"/>
      <c r="AE36" s="32"/>
      <c r="AF36" s="32">
        <f>BA36/100*AF25</f>
        <v>6091139073.9270658</v>
      </c>
      <c r="AG36" s="34">
        <f t="shared" si="17"/>
        <v>8.5852526556030508E-3</v>
      </c>
      <c r="AH36" s="34">
        <f t="shared" si="12"/>
        <v>-8.7183819479242398E-3</v>
      </c>
      <c r="AI36" s="31"/>
      <c r="AJ36" s="31"/>
      <c r="AU36" s="31">
        <v>11573801</v>
      </c>
      <c r="AW36" s="31">
        <f t="shared" si="13"/>
        <v>4.9088915561890396E-3</v>
      </c>
      <c r="AX36" s="46">
        <v>6883.2095586433998</v>
      </c>
      <c r="AY36" s="34">
        <f t="shared" si="14"/>
        <v>3.6584023987696473E-3</v>
      </c>
      <c r="AZ36" s="31">
        <f t="shared" si="18"/>
        <v>102.39619809155478</v>
      </c>
      <c r="BA36" s="31">
        <f t="shared" si="19"/>
        <v>105.98769889850708</v>
      </c>
      <c r="BC36" s="34">
        <f t="shared" si="6"/>
        <v>1.5129643387745811E-2</v>
      </c>
    </row>
    <row r="37" spans="1:55">
      <c r="A37" s="31">
        <f t="shared" si="15"/>
        <v>2020</v>
      </c>
      <c r="B37" s="31">
        <f t="shared" si="16"/>
        <v>4</v>
      </c>
      <c r="C37" s="32"/>
      <c r="D37" s="44">
        <v>114448647.92631499</v>
      </c>
      <c r="E37" s="32"/>
      <c r="F37" s="44">
        <v>20802396.5150056</v>
      </c>
      <c r="G37" s="44">
        <v>466114.12216438103</v>
      </c>
      <c r="H37" s="44">
        <v>2564422.3742487398</v>
      </c>
      <c r="I37" s="44">
        <v>14415.900685496001</v>
      </c>
      <c r="J37" s="44">
        <v>79312.032193258201</v>
      </c>
      <c r="K37" s="32"/>
      <c r="L37" s="44">
        <v>2882612.0445746598</v>
      </c>
      <c r="M37" s="33"/>
      <c r="N37" s="44">
        <v>887879.29759150394</v>
      </c>
      <c r="O37" s="32"/>
      <c r="P37" s="44">
        <v>19842737.531262901</v>
      </c>
      <c r="Q37" s="33"/>
      <c r="R37" s="44">
        <v>24473703.794638298</v>
      </c>
      <c r="S37" s="33"/>
      <c r="T37" s="44">
        <v>93577327.636312693</v>
      </c>
      <c r="U37" s="32"/>
      <c r="V37" s="44">
        <v>110837.61904358699</v>
      </c>
      <c r="W37" s="33"/>
      <c r="X37" s="44">
        <v>278392.14366521902</v>
      </c>
      <c r="Y37" s="32"/>
      <c r="Z37" s="32">
        <f t="shared" si="9"/>
        <v>11653.556510124356</v>
      </c>
      <c r="AA37" s="32"/>
      <c r="AB37" s="32">
        <f t="shared" si="10"/>
        <v>-40714057.821265206</v>
      </c>
      <c r="AC37" s="12"/>
      <c r="AD37" s="32"/>
      <c r="AE37" s="32"/>
      <c r="AF37" s="32">
        <f>BA37/100*AF25</f>
        <v>6189088169.2587996</v>
      </c>
      <c r="AG37" s="34">
        <f t="shared" si="17"/>
        <v>1.6080587578602795E-2</v>
      </c>
      <c r="AH37" s="34">
        <f t="shared" si="12"/>
        <v>-6.5783612557810903E-3</v>
      </c>
      <c r="AI37" s="31"/>
      <c r="AJ37" s="31"/>
      <c r="AU37" s="31">
        <v>11695144</v>
      </c>
      <c r="AW37" s="31">
        <f t="shared" si="13"/>
        <v>1.0484282561969054E-2</v>
      </c>
      <c r="AX37" s="46">
        <v>6921.3304288522004</v>
      </c>
      <c r="AY37" s="34">
        <f t="shared" si="14"/>
        <v>5.5382405379379154E-3</v>
      </c>
      <c r="AZ37" s="31">
        <f t="shared" si="18"/>
        <v>102.96329286675613</v>
      </c>
      <c r="BA37" s="31">
        <f t="shared" si="19"/>
        <v>107.69204337289911</v>
      </c>
      <c r="BC37" s="34">
        <f t="shared" si="6"/>
        <v>1.3235401359164895E-2</v>
      </c>
    </row>
    <row r="38" spans="1:55" s="23" customFormat="1">
      <c r="A38" s="23">
        <f t="shared" si="15"/>
        <v>2021</v>
      </c>
      <c r="B38" s="23">
        <f t="shared" si="16"/>
        <v>1</v>
      </c>
      <c r="C38" s="24"/>
      <c r="D38" s="41">
        <v>114823501.22613101</v>
      </c>
      <c r="E38" s="24"/>
      <c r="F38" s="41">
        <v>20870530.539470099</v>
      </c>
      <c r="G38" s="41">
        <v>507090.97007227998</v>
      </c>
      <c r="H38" s="41">
        <v>2789864.90131327</v>
      </c>
      <c r="I38" s="41">
        <v>15683.225878523999</v>
      </c>
      <c r="J38" s="41">
        <v>86284.481483915093</v>
      </c>
      <c r="K38" s="24"/>
      <c r="L38" s="41">
        <v>3408789.0528722298</v>
      </c>
      <c r="M38" s="25"/>
      <c r="N38" s="41">
        <v>892748.27834858</v>
      </c>
      <c r="O38" s="24"/>
      <c r="P38" s="41">
        <v>22599860.224203099</v>
      </c>
      <c r="Q38" s="25"/>
      <c r="R38" s="41">
        <v>21388727.902664199</v>
      </c>
      <c r="S38" s="25"/>
      <c r="T38" s="41">
        <v>81781654.933244899</v>
      </c>
      <c r="U38" s="24"/>
      <c r="V38" s="41">
        <v>110829.252206216</v>
      </c>
      <c r="W38" s="25"/>
      <c r="X38" s="41">
        <v>278371.12858197</v>
      </c>
      <c r="Y38" s="24"/>
      <c r="Z38" s="24">
        <f t="shared" si="9"/>
        <v>-3672510.7158204913</v>
      </c>
      <c r="AA38" s="24"/>
      <c r="AB38" s="24">
        <f t="shared" si="10"/>
        <v>-55641706.517089203</v>
      </c>
      <c r="AC38" s="12"/>
      <c r="AD38" s="24"/>
      <c r="AE38" s="24"/>
      <c r="AF38" s="24">
        <f>BA38/100*AF25</f>
        <v>6211979611.5171165</v>
      </c>
      <c r="AG38" s="26">
        <f t="shared" si="17"/>
        <v>3.6986776779201151E-3</v>
      </c>
      <c r="AH38" s="26">
        <f t="shared" si="12"/>
        <v>-8.9571618061863121E-3</v>
      </c>
      <c r="AU38" s="23">
        <v>11735142</v>
      </c>
      <c r="AW38" s="23">
        <f t="shared" si="13"/>
        <v>3.4200519463462786E-3</v>
      </c>
      <c r="AX38" s="43">
        <v>6923.2523166502997</v>
      </c>
      <c r="AY38" s="26">
        <f t="shared" si="14"/>
        <v>2.7767606500734893E-4</v>
      </c>
      <c r="AZ38" s="23">
        <f t="shared" si="18"/>
        <v>102.99188330875958</v>
      </c>
      <c r="BA38" s="23">
        <f t="shared" si="19"/>
        <v>108.09036152981207</v>
      </c>
      <c r="BC38" s="26">
        <f t="shared" si="6"/>
        <v>1.511498391235962E-2</v>
      </c>
    </row>
    <row r="39" spans="1:55" s="31" customFormat="1">
      <c r="A39" s="31">
        <f t="shared" si="15"/>
        <v>2021</v>
      </c>
      <c r="B39" s="31">
        <f t="shared" si="16"/>
        <v>2</v>
      </c>
      <c r="C39" s="32"/>
      <c r="D39" s="44">
        <v>115543398.843848</v>
      </c>
      <c r="E39" s="32"/>
      <c r="F39" s="44">
        <v>21001380.4530803</v>
      </c>
      <c r="G39" s="44">
        <v>532780.951315235</v>
      </c>
      <c r="H39" s="44">
        <v>2931203.59834213</v>
      </c>
      <c r="I39" s="44">
        <v>16477.761380883101</v>
      </c>
      <c r="J39" s="44">
        <v>90655.781392022007</v>
      </c>
      <c r="K39" s="32"/>
      <c r="L39" s="44">
        <v>2871463.9563562199</v>
      </c>
      <c r="M39" s="33"/>
      <c r="N39" s="44">
        <v>899352.56740571896</v>
      </c>
      <c r="O39" s="32"/>
      <c r="P39" s="44">
        <v>19848012.593857501</v>
      </c>
      <c r="Q39" s="33"/>
      <c r="R39" s="44">
        <v>24735264.363770001</v>
      </c>
      <c r="S39" s="33"/>
      <c r="T39" s="44">
        <v>94577427.142286897</v>
      </c>
      <c r="U39" s="32"/>
      <c r="V39" s="44">
        <v>110677.50053944701</v>
      </c>
      <c r="W39" s="33"/>
      <c r="X39" s="44">
        <v>277989.97214626498</v>
      </c>
      <c r="Y39" s="32"/>
      <c r="Z39" s="32">
        <f t="shared" si="9"/>
        <v>73744.88746720925</v>
      </c>
      <c r="AA39" s="32"/>
      <c r="AB39" s="32">
        <f t="shared" si="10"/>
        <v>-40813984.295418605</v>
      </c>
      <c r="AC39" s="12"/>
      <c r="AD39" s="32"/>
      <c r="AE39" s="32"/>
      <c r="AF39" s="32">
        <f>BA39/100*AF25</f>
        <v>6272972887.5113888</v>
      </c>
      <c r="AG39" s="34">
        <f t="shared" si="17"/>
        <v>9.8186536029818347E-3</v>
      </c>
      <c r="AH39" s="34">
        <f t="shared" si="12"/>
        <v>-6.5063224450839785E-3</v>
      </c>
      <c r="AU39" s="31">
        <v>11792483</v>
      </c>
      <c r="AW39" s="31">
        <f t="shared" si="13"/>
        <v>4.8862638389889105E-3</v>
      </c>
      <c r="AX39" s="46">
        <v>6957.2344498418997</v>
      </c>
      <c r="AY39" s="34">
        <f t="shared" si="14"/>
        <v>4.9084059972613753E-3</v>
      </c>
      <c r="AZ39" s="31">
        <f t="shared" si="18"/>
        <v>103.49740928646153</v>
      </c>
      <c r="BA39" s="31">
        <f t="shared" si="19"/>
        <v>109.15166334749435</v>
      </c>
      <c r="BC39" s="34">
        <f t="shared" ref="BC39:BC70" si="20">T46/AF46</f>
        <v>1.3240704334333069E-2</v>
      </c>
    </row>
    <row r="40" spans="1:55" s="31" customFormat="1">
      <c r="A40" s="31">
        <f t="shared" si="15"/>
        <v>2021</v>
      </c>
      <c r="B40" s="31">
        <f t="shared" si="16"/>
        <v>3</v>
      </c>
      <c r="C40" s="32"/>
      <c r="D40" s="44">
        <v>116280238.56507</v>
      </c>
      <c r="E40" s="32"/>
      <c r="F40" s="44">
        <v>21135309.794550002</v>
      </c>
      <c r="G40" s="44">
        <v>567618.01008802303</v>
      </c>
      <c r="H40" s="44">
        <v>3122866.8171159499</v>
      </c>
      <c r="I40" s="44">
        <v>17555.196188288999</v>
      </c>
      <c r="J40" s="44">
        <v>96583.509807707494</v>
      </c>
      <c r="K40" s="32"/>
      <c r="L40" s="44">
        <v>2789762.2414186201</v>
      </c>
      <c r="M40" s="33"/>
      <c r="N40" s="44">
        <v>907774.43758961197</v>
      </c>
      <c r="O40" s="32"/>
      <c r="P40" s="44">
        <v>19470396.651551101</v>
      </c>
      <c r="Q40" s="33"/>
      <c r="R40" s="44">
        <v>21815264.9544718</v>
      </c>
      <c r="S40" s="33"/>
      <c r="T40" s="44">
        <v>83412556.3195225</v>
      </c>
      <c r="U40" s="32"/>
      <c r="V40" s="44">
        <v>111582.703189423</v>
      </c>
      <c r="W40" s="33"/>
      <c r="X40" s="44">
        <v>280263.58022583899</v>
      </c>
      <c r="Y40" s="32"/>
      <c r="Z40" s="32">
        <f t="shared" si="9"/>
        <v>-2905998.8158970103</v>
      </c>
      <c r="AA40" s="32"/>
      <c r="AB40" s="32">
        <f t="shared" si="10"/>
        <v>-52338078.897098601</v>
      </c>
      <c r="AC40" s="12"/>
      <c r="AD40" s="32"/>
      <c r="AE40" s="32"/>
      <c r="AF40" s="32">
        <f>BA40/100*AF25</f>
        <v>6314411573.7160664</v>
      </c>
      <c r="AG40" s="34">
        <f t="shared" si="17"/>
        <v>6.6059087051334479E-3</v>
      </c>
      <c r="AH40" s="34">
        <f t="shared" si="12"/>
        <v>-8.2886708105878743E-3</v>
      </c>
      <c r="AU40" s="31">
        <v>11791366</v>
      </c>
      <c r="AW40" s="31">
        <f t="shared" si="13"/>
        <v>-9.4721357664878552E-5</v>
      </c>
      <c r="AX40" s="46">
        <v>7003.8567202752001</v>
      </c>
      <c r="AY40" s="34">
        <f t="shared" si="14"/>
        <v>6.7012648156998464E-3</v>
      </c>
      <c r="AZ40" s="31">
        <f t="shared" si="18"/>
        <v>104.19097283382899</v>
      </c>
      <c r="BA40" s="31">
        <f t="shared" si="19"/>
        <v>109.87270927058137</v>
      </c>
      <c r="BC40" s="34">
        <f t="shared" si="20"/>
        <v>1.5154205608135924E-2</v>
      </c>
    </row>
    <row r="41" spans="1:55" s="31" customFormat="1">
      <c r="A41" s="31">
        <f t="shared" si="15"/>
        <v>2021</v>
      </c>
      <c r="B41" s="31">
        <f t="shared" si="16"/>
        <v>4</v>
      </c>
      <c r="C41" s="32"/>
      <c r="D41" s="44">
        <v>117219119.833673</v>
      </c>
      <c r="E41" s="32"/>
      <c r="F41" s="44">
        <v>21305962.578867301</v>
      </c>
      <c r="G41" s="44">
        <v>595518.14838158805</v>
      </c>
      <c r="H41" s="44">
        <v>3276365.1461355099</v>
      </c>
      <c r="I41" s="44">
        <v>18418.087063349001</v>
      </c>
      <c r="J41" s="44">
        <v>101330.88080832</v>
      </c>
      <c r="K41" s="32"/>
      <c r="L41" s="44">
        <v>2884629.67095702</v>
      </c>
      <c r="M41" s="33"/>
      <c r="N41" s="44">
        <v>918028.90544825001</v>
      </c>
      <c r="O41" s="32"/>
      <c r="P41" s="44">
        <v>20019081.251007698</v>
      </c>
      <c r="Q41" s="33"/>
      <c r="R41" s="44">
        <v>25162507.195903901</v>
      </c>
      <c r="S41" s="33"/>
      <c r="T41" s="44">
        <v>96211027.140813395</v>
      </c>
      <c r="U41" s="32"/>
      <c r="V41" s="44">
        <v>115300.518305916</v>
      </c>
      <c r="W41" s="33"/>
      <c r="X41" s="44">
        <v>289601.65992262901</v>
      </c>
      <c r="Y41" s="32"/>
      <c r="Z41" s="32">
        <f t="shared" si="9"/>
        <v>169186.55893724412</v>
      </c>
      <c r="AA41" s="32"/>
      <c r="AB41" s="32">
        <f t="shared" si="10"/>
        <v>-41027173.943867296</v>
      </c>
      <c r="AC41" s="12"/>
      <c r="AD41" s="32"/>
      <c r="AE41" s="32"/>
      <c r="AF41" s="32">
        <f>BA41/100*AF25</f>
        <v>6362998503.4185743</v>
      </c>
      <c r="AG41" s="34">
        <f t="shared" si="17"/>
        <v>7.6946092498551364E-3</v>
      </c>
      <c r="AH41" s="34">
        <f t="shared" si="12"/>
        <v>-6.4477736277676482E-3</v>
      </c>
      <c r="AU41" s="31">
        <v>11801791</v>
      </c>
      <c r="AW41" s="31">
        <f t="shared" si="13"/>
        <v>8.8412148346510484E-4</v>
      </c>
      <c r="AX41" s="46">
        <v>7051.5142657263996</v>
      </c>
      <c r="AY41" s="34">
        <f t="shared" si="14"/>
        <v>6.8044717866996641E-3</v>
      </c>
      <c r="AZ41" s="31">
        <f t="shared" si="18"/>
        <v>104.89993736890558</v>
      </c>
      <c r="BA41" s="31">
        <f t="shared" si="19"/>
        <v>110.71813683564143</v>
      </c>
      <c r="BC41" s="34">
        <f t="shared" si="20"/>
        <v>1.3284558866458848E-2</v>
      </c>
    </row>
    <row r="42" spans="1:55" s="23" customFormat="1">
      <c r="A42" s="23">
        <f t="shared" si="15"/>
        <v>2022</v>
      </c>
      <c r="B42" s="23">
        <f t="shared" si="16"/>
        <v>1</v>
      </c>
      <c r="C42" s="24"/>
      <c r="D42" s="41">
        <v>117956861.84936699</v>
      </c>
      <c r="E42" s="24"/>
      <c r="F42" s="41">
        <v>21440055.923037902</v>
      </c>
      <c r="G42" s="41">
        <v>632637.32388908102</v>
      </c>
      <c r="H42" s="41">
        <v>3480583.8978503798</v>
      </c>
      <c r="I42" s="41">
        <v>19566.102800692999</v>
      </c>
      <c r="J42" s="41">
        <v>107646.924675784</v>
      </c>
      <c r="K42" s="24"/>
      <c r="L42" s="41">
        <v>3436287.1655407902</v>
      </c>
      <c r="M42" s="25"/>
      <c r="N42" s="41">
        <v>926730.86157070496</v>
      </c>
      <c r="O42" s="24"/>
      <c r="P42" s="41">
        <v>22929510.207965899</v>
      </c>
      <c r="Q42" s="25"/>
      <c r="R42" s="41">
        <v>22128489.151014</v>
      </c>
      <c r="S42" s="25"/>
      <c r="T42" s="41">
        <v>84610196.182675406</v>
      </c>
      <c r="U42" s="24"/>
      <c r="V42" s="41">
        <v>116689.41877835301</v>
      </c>
      <c r="W42" s="25"/>
      <c r="X42" s="41">
        <v>293090.17747827398</v>
      </c>
      <c r="Y42" s="24"/>
      <c r="Z42" s="24">
        <f t="shared" si="9"/>
        <v>-3557895.380357042</v>
      </c>
      <c r="AA42" s="24"/>
      <c r="AB42" s="24">
        <f t="shared" si="10"/>
        <v>-56276175.874657482</v>
      </c>
      <c r="AC42" s="12"/>
      <c r="AD42" s="24"/>
      <c r="AE42" s="24"/>
      <c r="AF42" s="24">
        <f>BA42/100*AF25</f>
        <v>6390674593.4403458</v>
      </c>
      <c r="AG42" s="26">
        <f t="shared" si="17"/>
        <v>4.3495358370589307E-3</v>
      </c>
      <c r="AH42" s="26">
        <f t="shared" si="12"/>
        <v>-8.8059836331553613E-3</v>
      </c>
      <c r="AU42" s="23">
        <v>11821755</v>
      </c>
      <c r="AW42" s="23">
        <f t="shared" si="13"/>
        <v>1.6916076551431896E-3</v>
      </c>
      <c r="AX42" s="43">
        <v>7070.2250329414001</v>
      </c>
      <c r="AY42" s="26">
        <f t="shared" si="14"/>
        <v>2.653439603170544E-3</v>
      </c>
      <c r="AZ42" s="23">
        <f t="shared" si="18"/>
        <v>105.17828301709035</v>
      </c>
      <c r="BA42" s="23">
        <f t="shared" si="19"/>
        <v>111.19970933962044</v>
      </c>
      <c r="BC42" s="26">
        <f t="shared" si="20"/>
        <v>1.5299331774574492E-2</v>
      </c>
    </row>
    <row r="43" spans="1:55" s="31" customFormat="1">
      <c r="A43" s="31">
        <f t="shared" si="15"/>
        <v>2022</v>
      </c>
      <c r="B43" s="31">
        <f t="shared" si="16"/>
        <v>2</v>
      </c>
      <c r="C43" s="32"/>
      <c r="D43" s="44">
        <v>118626857.921376</v>
      </c>
      <c r="E43" s="32"/>
      <c r="F43" s="44">
        <v>21561835.640019901</v>
      </c>
      <c r="G43" s="44">
        <v>660913.78133443999</v>
      </c>
      <c r="H43" s="44">
        <v>3636152.6238110098</v>
      </c>
      <c r="I43" s="44">
        <v>20440.632412405001</v>
      </c>
      <c r="J43" s="44">
        <v>112458.328571472</v>
      </c>
      <c r="K43" s="32"/>
      <c r="L43" s="44">
        <v>2910469.8696615798</v>
      </c>
      <c r="M43" s="33"/>
      <c r="N43" s="44">
        <v>933962.86436849495</v>
      </c>
      <c r="O43" s="32"/>
      <c r="P43" s="44">
        <v>20240830.105625998</v>
      </c>
      <c r="Q43" s="33"/>
      <c r="R43" s="44">
        <v>25477744.877928101</v>
      </c>
      <c r="S43" s="33"/>
      <c r="T43" s="44">
        <v>97416365.740218699</v>
      </c>
      <c r="U43" s="32"/>
      <c r="V43" s="44">
        <v>113812.272668476</v>
      </c>
      <c r="W43" s="33"/>
      <c r="X43" s="44">
        <v>285863.61595450301</v>
      </c>
      <c r="Y43" s="32"/>
      <c r="Z43" s="32">
        <f t="shared" si="9"/>
        <v>185288.77654660121</v>
      </c>
      <c r="AA43" s="32"/>
      <c r="AB43" s="32">
        <f t="shared" si="10"/>
        <v>-41451322.286783308</v>
      </c>
      <c r="AC43" s="12"/>
      <c r="AD43" s="32"/>
      <c r="AE43" s="32"/>
      <c r="AF43" s="32">
        <f>BA43/100*AF25</f>
        <v>6438774744.6262121</v>
      </c>
      <c r="AG43" s="34">
        <f t="shared" si="17"/>
        <v>7.526615615077374E-3</v>
      </c>
      <c r="AH43" s="34">
        <f t="shared" si="12"/>
        <v>-6.4377655580168409E-3</v>
      </c>
      <c r="AU43" s="31">
        <v>11866133</v>
      </c>
      <c r="AW43" s="31">
        <f t="shared" si="13"/>
        <v>3.7539265532063556E-3</v>
      </c>
      <c r="AX43" s="46">
        <v>7096.7990367296998</v>
      </c>
      <c r="AY43" s="34">
        <f t="shared" si="14"/>
        <v>3.7585796299957684E-3</v>
      </c>
      <c r="AZ43" s="31">
        <f t="shared" si="18"/>
        <v>105.57360396915631</v>
      </c>
      <c r="BA43" s="31">
        <f t="shared" si="19"/>
        <v>112.03666680832809</v>
      </c>
      <c r="BC43" s="34">
        <f t="shared" si="20"/>
        <v>1.3370542475637088E-2</v>
      </c>
    </row>
    <row r="44" spans="1:55" s="31" customFormat="1">
      <c r="A44" s="31">
        <f t="shared" si="15"/>
        <v>2022</v>
      </c>
      <c r="B44" s="31">
        <f t="shared" si="16"/>
        <v>3</v>
      </c>
      <c r="C44" s="32"/>
      <c r="D44" s="44">
        <v>119610797.404697</v>
      </c>
      <c r="E44" s="32"/>
      <c r="F44" s="44">
        <v>21740678.2882265</v>
      </c>
      <c r="G44" s="44">
        <v>677483.91717100202</v>
      </c>
      <c r="H44" s="44">
        <v>3727316.6222032998</v>
      </c>
      <c r="I44" s="44">
        <v>20953.110840339999</v>
      </c>
      <c r="J44" s="44">
        <v>115277.83367639</v>
      </c>
      <c r="K44" s="32"/>
      <c r="L44" s="44">
        <v>2860113.2884438401</v>
      </c>
      <c r="M44" s="33"/>
      <c r="N44" s="44">
        <v>944867.13572895899</v>
      </c>
      <c r="O44" s="32"/>
      <c r="P44" s="44">
        <v>20039521.650047202</v>
      </c>
      <c r="Q44" s="33"/>
      <c r="R44" s="44">
        <v>22414678.261162098</v>
      </c>
      <c r="S44" s="33"/>
      <c r="T44" s="44">
        <v>85704465.049823001</v>
      </c>
      <c r="U44" s="32"/>
      <c r="V44" s="44">
        <v>117288.40929089701</v>
      </c>
      <c r="W44" s="33"/>
      <c r="X44" s="44">
        <v>294594.66895202699</v>
      </c>
      <c r="Y44" s="32"/>
      <c r="Z44" s="32">
        <f t="shared" si="9"/>
        <v>-3013692.0419463031</v>
      </c>
      <c r="AA44" s="32"/>
      <c r="AB44" s="32">
        <f t="shared" si="10"/>
        <v>-53945854.004921198</v>
      </c>
      <c r="AC44" s="12"/>
      <c r="AD44" s="32"/>
      <c r="AE44" s="32"/>
      <c r="AF44" s="32">
        <f>BA44/100*AF25</f>
        <v>6475396002.2887163</v>
      </c>
      <c r="AG44" s="34">
        <f t="shared" si="17"/>
        <v>5.6876128013436441E-3</v>
      </c>
      <c r="AH44" s="34">
        <f t="shared" si="12"/>
        <v>-8.3308965175031974E-3</v>
      </c>
      <c r="AU44" s="31">
        <v>11901942</v>
      </c>
      <c r="AW44" s="31">
        <f t="shared" si="13"/>
        <v>3.0177480734456625E-3</v>
      </c>
      <c r="AX44" s="46">
        <v>7115.6895234289996</v>
      </c>
      <c r="AY44" s="34">
        <f t="shared" si="14"/>
        <v>2.6618319895394403E-3</v>
      </c>
      <c r="AZ44" s="31">
        <f t="shared" si="18"/>
        <v>105.85462316545238</v>
      </c>
      <c r="BA44" s="31">
        <f t="shared" si="19"/>
        <v>112.673887988687</v>
      </c>
      <c r="BC44" s="34">
        <f t="shared" si="20"/>
        <v>1.5307295917958335E-2</v>
      </c>
    </row>
    <row r="45" spans="1:55" s="31" customFormat="1">
      <c r="A45" s="31">
        <f t="shared" si="15"/>
        <v>2022</v>
      </c>
      <c r="B45" s="31">
        <f t="shared" si="16"/>
        <v>4</v>
      </c>
      <c r="C45" s="32"/>
      <c r="D45" s="44">
        <v>120343258.211777</v>
      </c>
      <c r="E45" s="32"/>
      <c r="F45" s="44">
        <v>21873811.710216701</v>
      </c>
      <c r="G45" s="44">
        <v>723047.47684299003</v>
      </c>
      <c r="H45" s="44">
        <v>3977993.8840951002</v>
      </c>
      <c r="I45" s="44">
        <v>22362.293098237002</v>
      </c>
      <c r="J45" s="44">
        <v>123030.738683355</v>
      </c>
      <c r="K45" s="32"/>
      <c r="L45" s="44">
        <v>2862097.3364367401</v>
      </c>
      <c r="M45" s="33"/>
      <c r="N45" s="44">
        <v>952395.31047586305</v>
      </c>
      <c r="O45" s="32"/>
      <c r="P45" s="44">
        <v>20091234.6808009</v>
      </c>
      <c r="Q45" s="33"/>
      <c r="R45" s="44">
        <v>25729010.213258799</v>
      </c>
      <c r="S45" s="33"/>
      <c r="T45" s="44">
        <v>98377100.527449504</v>
      </c>
      <c r="U45" s="32"/>
      <c r="V45" s="44">
        <v>119400.689532431</v>
      </c>
      <c r="W45" s="33"/>
      <c r="X45" s="44">
        <v>299900.10793146899</v>
      </c>
      <c r="Y45" s="32"/>
      <c r="Z45" s="32">
        <f t="shared" si="9"/>
        <v>160106.54566192627</v>
      </c>
      <c r="AA45" s="32"/>
      <c r="AB45" s="32">
        <f t="shared" si="10"/>
        <v>-42057392.365128398</v>
      </c>
      <c r="AC45" s="12"/>
      <c r="AD45" s="32"/>
      <c r="AE45" s="32"/>
      <c r="AF45" s="32">
        <f>BA45/100*AF25</f>
        <v>6508581226.2761269</v>
      </c>
      <c r="AG45" s="34">
        <f t="shared" si="17"/>
        <v>5.1248176907916195E-3</v>
      </c>
      <c r="AH45" s="34">
        <f t="shared" si="12"/>
        <v>-6.4618372119773729E-3</v>
      </c>
      <c r="AU45" s="31">
        <v>11945791</v>
      </c>
      <c r="AW45" s="31">
        <f t="shared" si="13"/>
        <v>3.6841886811412794E-3</v>
      </c>
      <c r="AX45" s="46">
        <v>7125.9029639381997</v>
      </c>
      <c r="AY45" s="34">
        <f t="shared" si="14"/>
        <v>1.4353409427957124E-3</v>
      </c>
      <c r="AZ45" s="31">
        <f t="shared" si="18"/>
        <v>106.00656064006596</v>
      </c>
      <c r="BA45" s="31">
        <f t="shared" si="19"/>
        <v>113.25132112314172</v>
      </c>
      <c r="BC45" s="34">
        <f t="shared" si="20"/>
        <v>1.3395724355929853E-2</v>
      </c>
    </row>
    <row r="46" spans="1:55" s="23" customFormat="1">
      <c r="A46" s="23">
        <f t="shared" si="15"/>
        <v>2023</v>
      </c>
      <c r="B46" s="23">
        <f t="shared" si="16"/>
        <v>1</v>
      </c>
      <c r="C46" s="24"/>
      <c r="D46" s="41">
        <v>121033499.97657099</v>
      </c>
      <c r="E46" s="24"/>
      <c r="F46" s="41">
        <v>21999271.321515001</v>
      </c>
      <c r="G46" s="41">
        <v>749106.13880346401</v>
      </c>
      <c r="H46" s="41">
        <v>4121360.95365335</v>
      </c>
      <c r="I46" s="41">
        <v>23168.231097013999</v>
      </c>
      <c r="J46" s="41">
        <v>127464.771762473</v>
      </c>
      <c r="K46" s="24"/>
      <c r="L46" s="41">
        <v>3402407.0454364298</v>
      </c>
      <c r="M46" s="25"/>
      <c r="N46" s="41">
        <v>960550.02990498801</v>
      </c>
      <c r="O46" s="24"/>
      <c r="P46" s="41">
        <v>22939769.189592399</v>
      </c>
      <c r="Q46" s="25"/>
      <c r="R46" s="41">
        <v>22843601.033716101</v>
      </c>
      <c r="S46" s="25"/>
      <c r="T46" s="41">
        <v>87344488.446149096</v>
      </c>
      <c r="U46" s="24"/>
      <c r="V46" s="41">
        <v>120524.04675217799</v>
      </c>
      <c r="W46" s="25"/>
      <c r="X46" s="41">
        <v>302721.65739459998</v>
      </c>
      <c r="Y46" s="24"/>
      <c r="Z46" s="24">
        <f t="shared" ref="Z46:Z77" si="21">R46+V46-N46-L46-F46</f>
        <v>-3398103.3163881414</v>
      </c>
      <c r="AA46" s="24"/>
      <c r="AB46" s="24">
        <f t="shared" ref="AB46:AB77" si="22">T46-P46-D46</f>
        <v>-56628780.720014296</v>
      </c>
      <c r="AC46" s="12"/>
      <c r="AD46" s="24"/>
      <c r="AE46" s="24"/>
      <c r="AF46" s="24">
        <f>BA46/100*AF25</f>
        <v>6596664817.8726673</v>
      </c>
      <c r="AG46" s="26">
        <f t="shared" si="17"/>
        <v>1.3533455070197736E-2</v>
      </c>
      <c r="AH46" s="26">
        <f t="shared" ref="AH46:AH77" si="23">AB46/AF46</f>
        <v>-8.5844562795713321E-3</v>
      </c>
      <c r="AU46" s="23">
        <v>12048146</v>
      </c>
      <c r="AW46" s="23">
        <f t="shared" si="13"/>
        <v>8.5682898687914431E-3</v>
      </c>
      <c r="AX46" s="43">
        <v>7160.9836677245003</v>
      </c>
      <c r="AY46" s="26">
        <f t="shared" si="14"/>
        <v>4.9229836504695893E-3</v>
      </c>
      <c r="AZ46" s="23">
        <f t="shared" si="18"/>
        <v>106.52842920493951</v>
      </c>
      <c r="BA46" s="23">
        <f t="shared" si="19"/>
        <v>114.78400278920229</v>
      </c>
      <c r="BC46" s="26">
        <f t="shared" si="20"/>
        <v>1.536331627832715E-2</v>
      </c>
    </row>
    <row r="47" spans="1:55" s="31" customFormat="1">
      <c r="A47" s="31">
        <f t="shared" si="15"/>
        <v>2023</v>
      </c>
      <c r="B47" s="31">
        <f t="shared" si="16"/>
        <v>2</v>
      </c>
      <c r="C47" s="32"/>
      <c r="D47" s="44">
        <v>121590645.12530901</v>
      </c>
      <c r="E47" s="32"/>
      <c r="F47" s="44">
        <v>22100539.047350701</v>
      </c>
      <c r="G47" s="44">
        <v>768073.35699876503</v>
      </c>
      <c r="H47" s="44">
        <v>4225712.99192979</v>
      </c>
      <c r="I47" s="44">
        <v>23754.846092745</v>
      </c>
      <c r="J47" s="44">
        <v>130692.15438957899</v>
      </c>
      <c r="K47" s="32"/>
      <c r="L47" s="44">
        <v>2815202.1408734098</v>
      </c>
      <c r="M47" s="33"/>
      <c r="N47" s="44">
        <v>966302.35675665701</v>
      </c>
      <c r="O47" s="32"/>
      <c r="P47" s="44">
        <v>19924407.7534873</v>
      </c>
      <c r="Q47" s="33"/>
      <c r="R47" s="44">
        <v>26281440.9378292</v>
      </c>
      <c r="S47" s="33"/>
      <c r="T47" s="44">
        <v>100489367.28295501</v>
      </c>
      <c r="U47" s="32"/>
      <c r="V47" s="44">
        <v>119512.91643280799</v>
      </c>
      <c r="W47" s="33"/>
      <c r="X47" s="44">
        <v>300181.98954930302</v>
      </c>
      <c r="Y47" s="32"/>
      <c r="Z47" s="32">
        <f t="shared" si="21"/>
        <v>518910.30928124115</v>
      </c>
      <c r="AA47" s="32"/>
      <c r="AB47" s="32">
        <f t="shared" si="22"/>
        <v>-41025685.595841303</v>
      </c>
      <c r="AC47" s="12"/>
      <c r="AD47" s="32"/>
      <c r="AE47" s="32"/>
      <c r="AF47" s="32">
        <f>BA47/100*AF25</f>
        <v>6631120751.6548882</v>
      </c>
      <c r="AG47" s="34">
        <f t="shared" si="17"/>
        <v>5.2232354884649721E-3</v>
      </c>
      <c r="AH47" s="34">
        <f t="shared" si="23"/>
        <v>-6.1868403746987675E-3</v>
      </c>
      <c r="AU47" s="31">
        <v>12085840</v>
      </c>
      <c r="AW47" s="31">
        <f t="shared" ref="AW47:AW78" si="24">(AU47-AU46)/AU46</f>
        <v>3.1286141452801118E-3</v>
      </c>
      <c r="AX47" s="46">
        <v>7175.9364355122998</v>
      </c>
      <c r="AY47" s="34">
        <f t="shared" ref="AY47:AY78" si="25">(AX47-AX46)/AX46</f>
        <v>2.0880885199045531E-3</v>
      </c>
      <c r="AZ47" s="31">
        <f t="shared" si="18"/>
        <v>106.75086999500581</v>
      </c>
      <c r="BA47" s="31">
        <f t="shared" si="19"/>
        <v>115.3835466660789</v>
      </c>
      <c r="BC47" s="34">
        <f t="shared" si="20"/>
        <v>1.3434605999648469E-2</v>
      </c>
    </row>
    <row r="48" spans="1:55" s="31" customFormat="1">
      <c r="A48" s="31">
        <f t="shared" si="15"/>
        <v>2023</v>
      </c>
      <c r="B48" s="31">
        <f t="shared" si="16"/>
        <v>3</v>
      </c>
      <c r="C48" s="32"/>
      <c r="D48" s="44">
        <v>122481380.92611399</v>
      </c>
      <c r="E48" s="32"/>
      <c r="F48" s="44">
        <v>22262440.822987098</v>
      </c>
      <c r="G48" s="44">
        <v>793548.69719407696</v>
      </c>
      <c r="H48" s="44">
        <v>4365870.7972438699</v>
      </c>
      <c r="I48" s="44">
        <v>24542.7432121891</v>
      </c>
      <c r="J48" s="44">
        <v>135026.931873528</v>
      </c>
      <c r="K48" s="32"/>
      <c r="L48" s="44">
        <v>2764385.6773437401</v>
      </c>
      <c r="M48" s="33"/>
      <c r="N48" s="44">
        <v>975891.85252691095</v>
      </c>
      <c r="O48" s="32"/>
      <c r="P48" s="44">
        <v>19713479.459029801</v>
      </c>
      <c r="Q48" s="33"/>
      <c r="R48" s="44">
        <v>23240309.466380101</v>
      </c>
      <c r="S48" s="33"/>
      <c r="T48" s="44">
        <v>88861337.521834403</v>
      </c>
      <c r="U48" s="32"/>
      <c r="V48" s="44">
        <v>120112.70846595601</v>
      </c>
      <c r="W48" s="33"/>
      <c r="X48" s="44">
        <v>301688.49421172898</v>
      </c>
      <c r="Y48" s="32"/>
      <c r="Z48" s="32">
        <f t="shared" si="21"/>
        <v>-2642296.1780116931</v>
      </c>
      <c r="AA48" s="32"/>
      <c r="AB48" s="32">
        <f t="shared" si="22"/>
        <v>-53333522.863309383</v>
      </c>
      <c r="AC48" s="12"/>
      <c r="AD48" s="32"/>
      <c r="AE48" s="32"/>
      <c r="AF48" s="32">
        <f>BA48/100*AF25</f>
        <v>6689069499.0402355</v>
      </c>
      <c r="AG48" s="34">
        <f t="shared" si="17"/>
        <v>8.7389069744937837E-3</v>
      </c>
      <c r="AH48" s="34">
        <f t="shared" si="23"/>
        <v>-7.9732349725117682E-3</v>
      </c>
      <c r="AU48" s="31">
        <v>12094663</v>
      </c>
      <c r="AW48" s="31">
        <f t="shared" si="24"/>
        <v>7.3002786732242033E-4</v>
      </c>
      <c r="AX48" s="46">
        <v>7233.3657179285001</v>
      </c>
      <c r="AY48" s="34">
        <f t="shared" si="25"/>
        <v>8.0030366673810062E-3</v>
      </c>
      <c r="AZ48" s="31">
        <f t="shared" si="18"/>
        <v>107.60520112185068</v>
      </c>
      <c r="BA48" s="31">
        <f t="shared" si="19"/>
        <v>116.39187274678093</v>
      </c>
      <c r="BC48" s="34">
        <f t="shared" si="20"/>
        <v>1.5439583415592111E-2</v>
      </c>
    </row>
    <row r="49" spans="1:55" s="31" customFormat="1">
      <c r="A49" s="31">
        <f t="shared" si="15"/>
        <v>2023</v>
      </c>
      <c r="B49" s="31">
        <f t="shared" si="16"/>
        <v>4</v>
      </c>
      <c r="C49" s="32"/>
      <c r="D49" s="44">
        <v>123031402.973856</v>
      </c>
      <c r="E49" s="32"/>
      <c r="F49" s="44">
        <v>22362413.840899002</v>
      </c>
      <c r="G49" s="44">
        <v>837203.38046539098</v>
      </c>
      <c r="H49" s="44">
        <v>4606045.9843887398</v>
      </c>
      <c r="I49" s="44">
        <v>25892.888055631101</v>
      </c>
      <c r="J49" s="44">
        <v>142455.030445015</v>
      </c>
      <c r="K49" s="32"/>
      <c r="L49" s="44">
        <v>2800856.9972042302</v>
      </c>
      <c r="M49" s="33"/>
      <c r="N49" s="44">
        <v>982086.65838886797</v>
      </c>
      <c r="O49" s="32"/>
      <c r="P49" s="44">
        <v>19936811.3052525</v>
      </c>
      <c r="Q49" s="33"/>
      <c r="R49" s="44">
        <v>26901527.732469101</v>
      </c>
      <c r="S49" s="33"/>
      <c r="T49" s="44">
        <v>102860322.886237</v>
      </c>
      <c r="U49" s="32"/>
      <c r="V49" s="44">
        <v>115924.86176949801</v>
      </c>
      <c r="W49" s="33"/>
      <c r="X49" s="44">
        <v>291169.830699932</v>
      </c>
      <c r="Y49" s="32"/>
      <c r="Z49" s="32">
        <f t="shared" si="21"/>
        <v>872095.09774649888</v>
      </c>
      <c r="AA49" s="32"/>
      <c r="AB49" s="32">
        <f t="shared" si="22"/>
        <v>-40107891.392871499</v>
      </c>
      <c r="AC49" s="12"/>
      <c r="AD49" s="32"/>
      <c r="AE49" s="32"/>
      <c r="AF49" s="32">
        <f>BA49/100*AF25</f>
        <v>6723190555.1049967</v>
      </c>
      <c r="AG49" s="34">
        <f t="shared" si="17"/>
        <v>5.1010168259810933E-3</v>
      </c>
      <c r="AH49" s="34">
        <f t="shared" si="23"/>
        <v>-5.9656038400424495E-3</v>
      </c>
      <c r="AU49" s="31">
        <v>12039339</v>
      </c>
      <c r="AW49" s="31">
        <f t="shared" si="24"/>
        <v>-4.5742489889962212E-3</v>
      </c>
      <c r="AX49" s="46">
        <v>7303.6720526669997</v>
      </c>
      <c r="AY49" s="34">
        <f t="shared" si="25"/>
        <v>9.719726263009135E-3</v>
      </c>
      <c r="AZ49" s="31">
        <f t="shared" si="18"/>
        <v>108.65109422123111</v>
      </c>
      <c r="BA49" s="31">
        <f t="shared" si="19"/>
        <v>116.98558964806971</v>
      </c>
      <c r="BC49" s="34">
        <f t="shared" si="20"/>
        <v>1.3435512477446263E-2</v>
      </c>
    </row>
    <row r="50" spans="1:55" s="23" customFormat="1">
      <c r="A50" s="23">
        <f t="shared" ref="A50:A81" si="26">A46+1</f>
        <v>2024</v>
      </c>
      <c r="B50" s="23">
        <f t="shared" ref="B50:B81" si="27">B46</f>
        <v>1</v>
      </c>
      <c r="C50" s="24"/>
      <c r="D50" s="41">
        <v>123911089.005116</v>
      </c>
      <c r="E50" s="24"/>
      <c r="F50" s="41">
        <v>22522307.190122001</v>
      </c>
      <c r="G50" s="41">
        <v>878827.12076480698</v>
      </c>
      <c r="H50" s="41">
        <v>4835047.5225272896</v>
      </c>
      <c r="I50" s="41">
        <v>27180.220229839</v>
      </c>
      <c r="J50" s="41">
        <v>149537.55224311</v>
      </c>
      <c r="K50" s="24"/>
      <c r="L50" s="41">
        <v>3360180.8282002099</v>
      </c>
      <c r="M50" s="25"/>
      <c r="N50" s="41">
        <v>991548.59397046303</v>
      </c>
      <c r="O50" s="24"/>
      <c r="P50" s="41">
        <v>22891202.101051901</v>
      </c>
      <c r="Q50" s="25"/>
      <c r="R50" s="41">
        <v>23664723.793743301</v>
      </c>
      <c r="S50" s="25"/>
      <c r="T50" s="41">
        <v>90484122.487218693</v>
      </c>
      <c r="U50" s="24"/>
      <c r="V50" s="41">
        <v>116334.677195147</v>
      </c>
      <c r="W50" s="25"/>
      <c r="X50" s="41">
        <v>292199.168896096</v>
      </c>
      <c r="Y50" s="24"/>
      <c r="Z50" s="24">
        <f t="shared" si="21"/>
        <v>-3092978.1413542256</v>
      </c>
      <c r="AA50" s="24"/>
      <c r="AB50" s="24">
        <f t="shared" si="22"/>
        <v>-56318168.618949205</v>
      </c>
      <c r="AC50" s="12"/>
      <c r="AD50" s="24"/>
      <c r="AE50" s="24"/>
      <c r="AF50" s="24">
        <f>BA50/100*AF25</f>
        <v>6767423434.9199247</v>
      </c>
      <c r="AG50" s="26">
        <f t="shared" si="17"/>
        <v>6.5791501002959848E-3</v>
      </c>
      <c r="AH50" s="26">
        <f t="shared" si="23"/>
        <v>-8.3219513542402701E-3</v>
      </c>
      <c r="AU50" s="23">
        <v>12106476</v>
      </c>
      <c r="AW50" s="23">
        <f t="shared" si="24"/>
        <v>5.5764689406951661E-3</v>
      </c>
      <c r="AX50" s="43">
        <v>7310.9546955980004</v>
      </c>
      <c r="AY50" s="26">
        <f t="shared" si="25"/>
        <v>9.9712074672649313E-4</v>
      </c>
      <c r="AZ50" s="23">
        <f t="shared" si="18"/>
        <v>108.75943248143363</v>
      </c>
      <c r="BA50" s="23">
        <f t="shared" si="19"/>
        <v>117.75525540193598</v>
      </c>
      <c r="BC50" s="26">
        <f t="shared" si="20"/>
        <v>1.5385360294525209E-2</v>
      </c>
    </row>
    <row r="51" spans="1:55" s="31" customFormat="1">
      <c r="A51" s="31">
        <f t="shared" si="26"/>
        <v>2024</v>
      </c>
      <c r="B51" s="31">
        <f t="shared" si="27"/>
        <v>2</v>
      </c>
      <c r="C51" s="32"/>
      <c r="D51" s="44">
        <v>124787434.20365401</v>
      </c>
      <c r="E51" s="32"/>
      <c r="F51" s="44">
        <v>22681593.303451501</v>
      </c>
      <c r="G51" s="44">
        <v>925984.05123219802</v>
      </c>
      <c r="H51" s="44">
        <v>5094491.0404150002</v>
      </c>
      <c r="I51" s="44">
        <v>28638.681996873001</v>
      </c>
      <c r="J51" s="44">
        <v>157561.57856954099</v>
      </c>
      <c r="K51" s="32"/>
      <c r="L51" s="44">
        <v>2780868.9546683701</v>
      </c>
      <c r="M51" s="33"/>
      <c r="N51" s="44">
        <v>1000897.76083812</v>
      </c>
      <c r="O51" s="32"/>
      <c r="P51" s="44">
        <v>19936586.3930181</v>
      </c>
      <c r="Q51" s="33"/>
      <c r="R51" s="44">
        <v>27379344.446449298</v>
      </c>
      <c r="S51" s="33"/>
      <c r="T51" s="44">
        <v>104687296.505327</v>
      </c>
      <c r="U51" s="32"/>
      <c r="V51" s="44">
        <v>116291.754353907</v>
      </c>
      <c r="W51" s="33"/>
      <c r="X51" s="44">
        <v>292091.35909390001</v>
      </c>
      <c r="Y51" s="32"/>
      <c r="Z51" s="32">
        <f t="shared" si="21"/>
        <v>1032276.1818452142</v>
      </c>
      <c r="AA51" s="32"/>
      <c r="AB51" s="32">
        <f t="shared" si="22"/>
        <v>-40036724.091345102</v>
      </c>
      <c r="AC51" s="12"/>
      <c r="AD51" s="32"/>
      <c r="AE51" s="32"/>
      <c r="AF51" s="32">
        <f>BA51/100*AF25</f>
        <v>6839045711.6928883</v>
      </c>
      <c r="AG51" s="34">
        <f t="shared" si="17"/>
        <v>1.0583389300482126E-2</v>
      </c>
      <c r="AH51" s="34">
        <f t="shared" si="23"/>
        <v>-5.8541389806611921E-3</v>
      </c>
      <c r="AU51" s="31">
        <v>12164739</v>
      </c>
      <c r="AW51" s="31">
        <f t="shared" si="24"/>
        <v>4.8125482592952734E-3</v>
      </c>
      <c r="AX51" s="46">
        <v>7352.9429823493001</v>
      </c>
      <c r="AY51" s="34">
        <f t="shared" si="25"/>
        <v>5.7432016062938102E-3</v>
      </c>
      <c r="AZ51" s="31">
        <f t="shared" si="18"/>
        <v>109.3840598287606</v>
      </c>
      <c r="BA51" s="31">
        <f t="shared" si="19"/>
        <v>119.00150511203238</v>
      </c>
      <c r="BC51" s="34">
        <f t="shared" si="20"/>
        <v>1.3427494678723798E-2</v>
      </c>
    </row>
    <row r="52" spans="1:55" s="31" customFormat="1">
      <c r="A52" s="31">
        <f t="shared" si="26"/>
        <v>2024</v>
      </c>
      <c r="B52" s="31">
        <f t="shared" si="27"/>
        <v>3</v>
      </c>
      <c r="C52" s="32"/>
      <c r="D52" s="44">
        <v>125662028.35474899</v>
      </c>
      <c r="E52" s="32"/>
      <c r="F52" s="44">
        <v>22840561.143180698</v>
      </c>
      <c r="G52" s="44">
        <v>972477.21921374998</v>
      </c>
      <c r="H52" s="44">
        <v>5350282.7329472201</v>
      </c>
      <c r="I52" s="44">
        <v>30076.61502723</v>
      </c>
      <c r="J52" s="44">
        <v>165472.661843732</v>
      </c>
      <c r="K52" s="32"/>
      <c r="L52" s="44">
        <v>2788006.0192610598</v>
      </c>
      <c r="M52" s="33"/>
      <c r="N52" s="44">
        <v>1009935.85856867</v>
      </c>
      <c r="O52" s="32"/>
      <c r="P52" s="44">
        <v>20023345.602161199</v>
      </c>
      <c r="Q52" s="33"/>
      <c r="R52" s="44">
        <v>24013586.712830201</v>
      </c>
      <c r="S52" s="33"/>
      <c r="T52" s="44">
        <v>91818030.094889894</v>
      </c>
      <c r="U52" s="32"/>
      <c r="V52" s="44">
        <v>118573.53977494199</v>
      </c>
      <c r="W52" s="33"/>
      <c r="X52" s="44">
        <v>297822.54621454899</v>
      </c>
      <c r="Y52" s="32"/>
      <c r="Z52" s="32">
        <f t="shared" si="21"/>
        <v>-2506342.768405281</v>
      </c>
      <c r="AA52" s="32"/>
      <c r="AB52" s="32">
        <f t="shared" si="22"/>
        <v>-53867343.862020299</v>
      </c>
      <c r="AC52" s="12"/>
      <c r="AD52" s="32"/>
      <c r="AE52" s="32"/>
      <c r="AF52" s="32">
        <f>BA52/100*AF25</f>
        <v>6854278847.1341629</v>
      </c>
      <c r="AG52" s="34">
        <f t="shared" si="17"/>
        <v>2.2273773393896414E-3</v>
      </c>
      <c r="AH52" s="34">
        <f t="shared" si="23"/>
        <v>-7.8589367405941957E-3</v>
      </c>
      <c r="AU52" s="31">
        <v>12191570</v>
      </c>
      <c r="AW52" s="31">
        <f t="shared" si="24"/>
        <v>2.2056371287538516E-3</v>
      </c>
      <c r="AX52" s="46">
        <v>7353.1024850734002</v>
      </c>
      <c r="AY52" s="34">
        <f t="shared" si="25"/>
        <v>2.1692365149978574E-5</v>
      </c>
      <c r="AZ52" s="31">
        <f t="shared" si="18"/>
        <v>109.38643262772798</v>
      </c>
      <c r="BA52" s="31">
        <f t="shared" si="19"/>
        <v>119.26656636787219</v>
      </c>
      <c r="BC52" s="34">
        <f t="shared" si="20"/>
        <v>1.5364062227578265E-2</v>
      </c>
    </row>
    <row r="53" spans="1:55" s="31" customFormat="1">
      <c r="A53" s="31">
        <f t="shared" si="26"/>
        <v>2024</v>
      </c>
      <c r="B53" s="31">
        <f t="shared" si="27"/>
        <v>4</v>
      </c>
      <c r="C53" s="32"/>
      <c r="D53" s="44">
        <v>126243822.695732</v>
      </c>
      <c r="E53" s="32"/>
      <c r="F53" s="44">
        <v>22946309.151484899</v>
      </c>
      <c r="G53" s="44">
        <v>1086492.23901885</v>
      </c>
      <c r="H53" s="44">
        <v>5977559.7320455201</v>
      </c>
      <c r="I53" s="44">
        <v>33602.852753160099</v>
      </c>
      <c r="J53" s="44">
        <v>184872.981403468</v>
      </c>
      <c r="K53" s="32"/>
      <c r="L53" s="44">
        <v>2802021.23024147</v>
      </c>
      <c r="M53" s="33"/>
      <c r="N53" s="44">
        <v>1017343.43738464</v>
      </c>
      <c r="O53" s="32"/>
      <c r="P53" s="44">
        <v>20136824.911620501</v>
      </c>
      <c r="Q53" s="33"/>
      <c r="R53" s="44">
        <v>27829934.874304499</v>
      </c>
      <c r="S53" s="33"/>
      <c r="T53" s="44">
        <v>106410168.05967</v>
      </c>
      <c r="U53" s="32"/>
      <c r="V53" s="44">
        <v>118736.141017131</v>
      </c>
      <c r="W53" s="33"/>
      <c r="X53" s="44">
        <v>298230.95365568902</v>
      </c>
      <c r="Y53" s="32"/>
      <c r="Z53" s="32">
        <f t="shared" si="21"/>
        <v>1182997.1962106228</v>
      </c>
      <c r="AA53" s="32"/>
      <c r="AB53" s="32">
        <f t="shared" si="22"/>
        <v>-39970479.547682494</v>
      </c>
      <c r="AC53" s="12"/>
      <c r="AD53" s="32"/>
      <c r="AE53" s="32"/>
      <c r="AF53" s="32">
        <f>BA53/100*AF25</f>
        <v>6926249914.5306005</v>
      </c>
      <c r="AG53" s="34">
        <f t="shared" si="17"/>
        <v>1.0500166246742269E-2</v>
      </c>
      <c r="AH53" s="34">
        <f t="shared" si="23"/>
        <v>-5.7708688021534289E-3</v>
      </c>
      <c r="AU53" s="31">
        <v>12258143</v>
      </c>
      <c r="AW53" s="31">
        <f t="shared" si="24"/>
        <v>5.4605764474960974E-3</v>
      </c>
      <c r="AX53" s="46">
        <v>7389.9578537916004</v>
      </c>
      <c r="AY53" s="34">
        <f t="shared" si="25"/>
        <v>5.0122201877392065E-3</v>
      </c>
      <c r="AZ53" s="31">
        <f t="shared" si="18"/>
        <v>109.93470151360945</v>
      </c>
      <c r="BA53" s="31">
        <f t="shared" si="19"/>
        <v>120.51888514241296</v>
      </c>
      <c r="BC53" s="34">
        <f t="shared" si="20"/>
        <v>1.3496481630612029E-2</v>
      </c>
    </row>
    <row r="54" spans="1:55" s="23" customFormat="1">
      <c r="A54" s="23">
        <f t="shared" si="26"/>
        <v>2025</v>
      </c>
      <c r="B54" s="23">
        <f t="shared" si="27"/>
        <v>1</v>
      </c>
      <c r="C54" s="24"/>
      <c r="D54" s="41">
        <v>126955479.641929</v>
      </c>
      <c r="E54" s="24"/>
      <c r="F54" s="41">
        <v>23075661.225499701</v>
      </c>
      <c r="G54" s="41">
        <v>1190145.16379008</v>
      </c>
      <c r="H54" s="41">
        <v>6547827.5415797802</v>
      </c>
      <c r="I54" s="41">
        <v>36808.613313100097</v>
      </c>
      <c r="J54" s="41">
        <v>202510.130151978</v>
      </c>
      <c r="K54" s="24"/>
      <c r="L54" s="41">
        <v>3353857.3786609401</v>
      </c>
      <c r="M54" s="25"/>
      <c r="N54" s="41">
        <v>1025582.2940417</v>
      </c>
      <c r="O54" s="24"/>
      <c r="P54" s="41">
        <v>23045633.067559201</v>
      </c>
      <c r="Q54" s="25"/>
      <c r="R54" s="41">
        <v>24468738.122018099</v>
      </c>
      <c r="S54" s="25"/>
      <c r="T54" s="41">
        <v>93558340.956665993</v>
      </c>
      <c r="U54" s="24"/>
      <c r="V54" s="41">
        <v>124465.459898591</v>
      </c>
      <c r="W54" s="25"/>
      <c r="X54" s="41">
        <v>312621.35087744799</v>
      </c>
      <c r="Y54" s="24"/>
      <c r="Z54" s="24">
        <f t="shared" si="21"/>
        <v>-2861897.3162856512</v>
      </c>
      <c r="AA54" s="24"/>
      <c r="AB54" s="24">
        <f t="shared" si="22"/>
        <v>-56442771.752822205</v>
      </c>
      <c r="AC54" s="12"/>
      <c r="AD54" s="24"/>
      <c r="AE54" s="24"/>
      <c r="AF54" s="24">
        <f>BA54/100*AF25</f>
        <v>6963981002.4286566</v>
      </c>
      <c r="AG54" s="26">
        <f t="shared" si="17"/>
        <v>5.4475493035415698E-3</v>
      </c>
      <c r="AH54" s="26">
        <f t="shared" si="23"/>
        <v>-8.1049577437299226E-3</v>
      </c>
      <c r="AU54" s="23">
        <v>12216864</v>
      </c>
      <c r="AW54" s="23">
        <f t="shared" si="24"/>
        <v>-3.3674758077141048E-3</v>
      </c>
      <c r="AX54" s="43">
        <v>7455.3206253959997</v>
      </c>
      <c r="AY54" s="26">
        <f t="shared" si="25"/>
        <v>8.8448097942619968E-3</v>
      </c>
      <c r="AZ54" s="23">
        <f t="shared" si="18"/>
        <v>110.90705303828629</v>
      </c>
      <c r="BA54" s="23">
        <f t="shared" si="19"/>
        <v>121.17541771123413</v>
      </c>
      <c r="BC54" s="26">
        <f t="shared" si="20"/>
        <v>1.5484562972144327E-2</v>
      </c>
    </row>
    <row r="55" spans="1:55" s="31" customFormat="1">
      <c r="A55" s="31">
        <f t="shared" si="26"/>
        <v>2025</v>
      </c>
      <c r="B55" s="31">
        <f t="shared" si="27"/>
        <v>2</v>
      </c>
      <c r="C55" s="32"/>
      <c r="D55" s="44">
        <v>127800370.61954901</v>
      </c>
      <c r="E55" s="32"/>
      <c r="F55" s="44">
        <v>23229230.161846802</v>
      </c>
      <c r="G55" s="44">
        <v>1280218.7276929701</v>
      </c>
      <c r="H55" s="44">
        <v>7043385.7141756201</v>
      </c>
      <c r="I55" s="44">
        <v>39594.393639989903</v>
      </c>
      <c r="J55" s="44">
        <v>217836.67157244799</v>
      </c>
      <c r="K55" s="32"/>
      <c r="L55" s="44">
        <v>2755914.30875408</v>
      </c>
      <c r="M55" s="33"/>
      <c r="N55" s="44">
        <v>1035204.6353113099</v>
      </c>
      <c r="O55" s="32"/>
      <c r="P55" s="44">
        <v>19995842.917926501</v>
      </c>
      <c r="Q55" s="33"/>
      <c r="R55" s="44">
        <v>28397460.310920902</v>
      </c>
      <c r="S55" s="33"/>
      <c r="T55" s="44">
        <v>108580150.754967</v>
      </c>
      <c r="U55" s="32"/>
      <c r="V55" s="44">
        <v>116947.219907851</v>
      </c>
      <c r="W55" s="33"/>
      <c r="X55" s="44">
        <v>293737.69958944502</v>
      </c>
      <c r="Y55" s="32"/>
      <c r="Z55" s="32">
        <f t="shared" si="21"/>
        <v>1494058.4249165617</v>
      </c>
      <c r="AA55" s="32"/>
      <c r="AB55" s="32">
        <f t="shared" si="22"/>
        <v>-39216062.782508507</v>
      </c>
      <c r="AC55" s="12"/>
      <c r="AD55" s="32"/>
      <c r="AE55" s="32"/>
      <c r="AF55" s="32">
        <f>BA55/100*AF25</f>
        <v>7032582928.7151747</v>
      </c>
      <c r="AG55" s="34">
        <f t="shared" si="17"/>
        <v>9.8509640193724657E-3</v>
      </c>
      <c r="AH55" s="34">
        <f t="shared" si="23"/>
        <v>-5.5763384776286069E-3</v>
      </c>
      <c r="AU55" s="31">
        <v>12275405</v>
      </c>
      <c r="AW55" s="31">
        <f t="shared" si="24"/>
        <v>4.7918189152306185E-3</v>
      </c>
      <c r="AX55" s="46">
        <v>7492.8583004962002</v>
      </c>
      <c r="AY55" s="34">
        <f t="shared" si="25"/>
        <v>5.0350182086510284E-3</v>
      </c>
      <c r="AZ55" s="31">
        <f t="shared" si="18"/>
        <v>111.46547206980188</v>
      </c>
      <c r="BA55" s="31">
        <f t="shared" si="19"/>
        <v>122.36911239113992</v>
      </c>
      <c r="BC55" s="34">
        <f t="shared" si="20"/>
        <v>1.3520038640033444E-2</v>
      </c>
    </row>
    <row r="56" spans="1:55" s="31" customFormat="1">
      <c r="A56" s="31">
        <f t="shared" si="26"/>
        <v>2025</v>
      </c>
      <c r="B56" s="31">
        <f t="shared" si="27"/>
        <v>3</v>
      </c>
      <c r="C56" s="32"/>
      <c r="D56" s="44">
        <v>128927890.935385</v>
      </c>
      <c r="E56" s="32"/>
      <c r="F56" s="44">
        <v>23434170.325961702</v>
      </c>
      <c r="G56" s="44">
        <v>1388513.8141798801</v>
      </c>
      <c r="H56" s="44">
        <v>7639193.3278104104</v>
      </c>
      <c r="I56" s="44">
        <v>42943.726211749999</v>
      </c>
      <c r="J56" s="44">
        <v>236263.71116939999</v>
      </c>
      <c r="K56" s="32"/>
      <c r="L56" s="44">
        <v>2788100.9755038698</v>
      </c>
      <c r="M56" s="33"/>
      <c r="N56" s="44">
        <v>1047285.63555885</v>
      </c>
      <c r="O56" s="32"/>
      <c r="P56" s="44">
        <v>20229325.783590801</v>
      </c>
      <c r="Q56" s="33"/>
      <c r="R56" s="44">
        <v>25071899.5937084</v>
      </c>
      <c r="S56" s="33"/>
      <c r="T56" s="44">
        <v>95864581.120704204</v>
      </c>
      <c r="U56" s="32"/>
      <c r="V56" s="44">
        <v>123726.5290348</v>
      </c>
      <c r="W56" s="33"/>
      <c r="X56" s="44">
        <v>310765.36958728498</v>
      </c>
      <c r="Y56" s="32"/>
      <c r="Z56" s="32">
        <f t="shared" si="21"/>
        <v>-2073930.8142812215</v>
      </c>
      <c r="AA56" s="32"/>
      <c r="AB56" s="32">
        <f t="shared" si="22"/>
        <v>-53292635.598271593</v>
      </c>
      <c r="AC56" s="12"/>
      <c r="AD56" s="32"/>
      <c r="AE56" s="32"/>
      <c r="AF56" s="32">
        <f>BA56/100*AF25</f>
        <v>7135163714.9404469</v>
      </c>
      <c r="AG56" s="34">
        <f t="shared" si="17"/>
        <v>1.458650218064521E-2</v>
      </c>
      <c r="AH56" s="34">
        <f t="shared" si="23"/>
        <v>-7.4690137083583928E-3</v>
      </c>
      <c r="AU56" s="31">
        <v>12409507</v>
      </c>
      <c r="AW56" s="31">
        <f t="shared" si="24"/>
        <v>1.09244460773392E-2</v>
      </c>
      <c r="AX56" s="46">
        <v>7520.0010484799996</v>
      </c>
      <c r="AY56" s="34">
        <f t="shared" si="25"/>
        <v>3.6224824886921863E-3</v>
      </c>
      <c r="AZ56" s="31">
        <f t="shared" si="18"/>
        <v>111.86925379046853</v>
      </c>
      <c r="BA56" s="31">
        <f t="shared" si="19"/>
        <v>124.15404971587689</v>
      </c>
      <c r="BC56" s="34">
        <f t="shared" si="20"/>
        <v>1.5481858737408663E-2</v>
      </c>
    </row>
    <row r="57" spans="1:55" s="31" customFormat="1">
      <c r="A57" s="31">
        <f t="shared" si="26"/>
        <v>2025</v>
      </c>
      <c r="B57" s="31">
        <f t="shared" si="27"/>
        <v>4</v>
      </c>
      <c r="C57" s="32"/>
      <c r="D57" s="44">
        <v>129669968.003876</v>
      </c>
      <c r="E57" s="32"/>
      <c r="F57" s="44">
        <v>23569051.617293</v>
      </c>
      <c r="G57" s="44">
        <v>1458055.3577888501</v>
      </c>
      <c r="H57" s="44">
        <v>8021790.3826744696</v>
      </c>
      <c r="I57" s="44">
        <v>45094.4956017199</v>
      </c>
      <c r="J57" s="44">
        <v>248096.609773453</v>
      </c>
      <c r="K57" s="32"/>
      <c r="L57" s="44">
        <v>2756218.6413592198</v>
      </c>
      <c r="M57" s="33"/>
      <c r="N57" s="44">
        <v>1055578.0910995801</v>
      </c>
      <c r="O57" s="32"/>
      <c r="P57" s="44">
        <v>20109510.843867101</v>
      </c>
      <c r="Q57" s="33"/>
      <c r="R57" s="44">
        <v>28810015.144819301</v>
      </c>
      <c r="S57" s="33"/>
      <c r="T57" s="44">
        <v>110157589.91920599</v>
      </c>
      <c r="U57" s="32"/>
      <c r="V57" s="44">
        <v>124341.110891833</v>
      </c>
      <c r="W57" s="33"/>
      <c r="X57" s="44">
        <v>312309.02202328498</v>
      </c>
      <c r="Y57" s="32"/>
      <c r="Z57" s="32">
        <f t="shared" si="21"/>
        <v>1553507.9059593342</v>
      </c>
      <c r="AA57" s="32"/>
      <c r="AB57" s="32">
        <f t="shared" si="22"/>
        <v>-39621888.928537101</v>
      </c>
      <c r="AC57" s="12"/>
      <c r="AD57" s="32"/>
      <c r="AE57" s="32"/>
      <c r="AF57" s="32">
        <f>BA57/100*AF25</f>
        <v>7159896668.6795712</v>
      </c>
      <c r="AG57" s="34">
        <f t="shared" si="17"/>
        <v>3.4663470562470099E-3</v>
      </c>
      <c r="AH57" s="34">
        <f t="shared" si="23"/>
        <v>-5.533863233230735E-3</v>
      </c>
      <c r="AU57" s="31">
        <v>12415709</v>
      </c>
      <c r="AW57" s="31">
        <f t="shared" si="24"/>
        <v>4.9977811366720692E-4</v>
      </c>
      <c r="AX57" s="46">
        <v>7542.2985062571997</v>
      </c>
      <c r="AY57" s="34">
        <f t="shared" si="25"/>
        <v>2.9650870569635245E-3</v>
      </c>
      <c r="AZ57" s="31">
        <f t="shared" si="18"/>
        <v>112.20095586695481</v>
      </c>
      <c r="BA57" s="31">
        <f t="shared" si="19"/>
        <v>124.58441074063066</v>
      </c>
      <c r="BC57" s="34">
        <f t="shared" si="20"/>
        <v>1.3477283636384552E-2</v>
      </c>
    </row>
    <row r="58" spans="1:55" s="23" customFormat="1">
      <c r="A58" s="23">
        <f t="shared" si="26"/>
        <v>2026</v>
      </c>
      <c r="B58" s="23">
        <f t="shared" si="27"/>
        <v>1</v>
      </c>
      <c r="C58" s="24"/>
      <c r="D58" s="41">
        <v>130298309.97134399</v>
      </c>
      <c r="E58" s="24"/>
      <c r="F58" s="41">
        <v>23683260.207705699</v>
      </c>
      <c r="G58" s="41">
        <v>1547961.4715414899</v>
      </c>
      <c r="H58" s="41">
        <v>8516427.2939494103</v>
      </c>
      <c r="I58" s="41">
        <v>47875.097057979998</v>
      </c>
      <c r="J58" s="41">
        <v>263394.65857573203</v>
      </c>
      <c r="K58" s="24"/>
      <c r="L58" s="41">
        <v>3375849.3360860301</v>
      </c>
      <c r="M58" s="25"/>
      <c r="N58" s="41">
        <v>1063012.2995063199</v>
      </c>
      <c r="O58" s="24"/>
      <c r="P58" s="41">
        <v>23365678.285612699</v>
      </c>
      <c r="Q58" s="25"/>
      <c r="R58" s="41">
        <v>25377597.808238301</v>
      </c>
      <c r="S58" s="25"/>
      <c r="T58" s="41">
        <v>97033444.739343002</v>
      </c>
      <c r="U58" s="24"/>
      <c r="V58" s="41">
        <v>128013.260504341</v>
      </c>
      <c r="W58" s="25"/>
      <c r="X58" s="41">
        <v>321532.403139795</v>
      </c>
      <c r="Y58" s="24"/>
      <c r="Z58" s="24">
        <f t="shared" si="21"/>
        <v>-2616510.7745554075</v>
      </c>
      <c r="AA58" s="24"/>
      <c r="AB58" s="24">
        <f t="shared" si="22"/>
        <v>-56630543.517613694</v>
      </c>
      <c r="AC58" s="12"/>
      <c r="AD58" s="24"/>
      <c r="AE58" s="24"/>
      <c r="AF58" s="24">
        <f>BA58/100*AF25</f>
        <v>7226474265.0090141</v>
      </c>
      <c r="AG58" s="26">
        <f t="shared" ref="AG58:AG89" si="28">(AF58-AF57)/AF57</f>
        <v>9.2986811696154307E-3</v>
      </c>
      <c r="AH58" s="26">
        <f t="shared" si="23"/>
        <v>-7.83653846133818E-3</v>
      </c>
      <c r="AU58" s="23">
        <v>12508352</v>
      </c>
      <c r="AW58" s="23">
        <f t="shared" si="24"/>
        <v>7.4617567148199107E-3</v>
      </c>
      <c r="AX58" s="43">
        <v>7556.0505246133998</v>
      </c>
      <c r="AY58" s="26">
        <f t="shared" si="25"/>
        <v>1.823319289841316E-3</v>
      </c>
      <c r="AZ58" s="23">
        <f t="shared" ref="AZ58:AZ89" si="29">AZ57*((1+AY58))</f>
        <v>112.40553403412567</v>
      </c>
      <c r="BA58" s="23">
        <f t="shared" si="19"/>
        <v>125.74288145481221</v>
      </c>
      <c r="BC58" s="26">
        <f t="shared" si="20"/>
        <v>1.5430753137610267E-2</v>
      </c>
    </row>
    <row r="59" spans="1:55" s="31" customFormat="1">
      <c r="A59" s="31">
        <f t="shared" si="26"/>
        <v>2026</v>
      </c>
      <c r="B59" s="31">
        <f t="shared" si="27"/>
        <v>2</v>
      </c>
      <c r="C59" s="32"/>
      <c r="D59" s="44">
        <v>131566226.747168</v>
      </c>
      <c r="E59" s="32"/>
      <c r="F59" s="44">
        <v>23913719.0903279</v>
      </c>
      <c r="G59" s="44">
        <v>1642500.6001073399</v>
      </c>
      <c r="H59" s="44">
        <v>9036553.6857662704</v>
      </c>
      <c r="I59" s="44">
        <v>50798.987632190103</v>
      </c>
      <c r="J59" s="44">
        <v>279481.04182784702</v>
      </c>
      <c r="K59" s="32"/>
      <c r="L59" s="44">
        <v>2768550.2705123299</v>
      </c>
      <c r="M59" s="33"/>
      <c r="N59" s="44">
        <v>1075636.3114827101</v>
      </c>
      <c r="O59" s="32"/>
      <c r="P59" s="44">
        <v>20283854.136580899</v>
      </c>
      <c r="Q59" s="33"/>
      <c r="R59" s="44">
        <v>29240653.887926798</v>
      </c>
      <c r="S59" s="33"/>
      <c r="T59" s="44">
        <v>111804174.47767</v>
      </c>
      <c r="U59" s="32"/>
      <c r="V59" s="44">
        <v>123867.09502684401</v>
      </c>
      <c r="W59" s="33"/>
      <c r="X59" s="44">
        <v>311118.430832999</v>
      </c>
      <c r="Y59" s="32"/>
      <c r="Z59" s="32">
        <f t="shared" si="21"/>
        <v>1606615.3106307015</v>
      </c>
      <c r="AA59" s="32"/>
      <c r="AB59" s="32">
        <f t="shared" si="22"/>
        <v>-40045906.406078905</v>
      </c>
      <c r="AC59" s="12"/>
      <c r="AD59" s="32"/>
      <c r="AE59" s="32"/>
      <c r="AF59" s="32">
        <f>BA59/100*AF25</f>
        <v>7276993077.8452044</v>
      </c>
      <c r="AG59" s="34">
        <f t="shared" si="28"/>
        <v>6.990796754207663E-3</v>
      </c>
      <c r="AH59" s="34">
        <f t="shared" si="23"/>
        <v>-5.5030843066209058E-3</v>
      </c>
      <c r="AU59" s="31">
        <v>12504937</v>
      </c>
      <c r="AW59" s="31">
        <f t="shared" si="24"/>
        <v>-2.7301758057336409E-4</v>
      </c>
      <c r="AX59" s="46">
        <v>7610.9512615947997</v>
      </c>
      <c r="AY59" s="34">
        <f t="shared" si="25"/>
        <v>7.2657980253789814E-3</v>
      </c>
      <c r="AZ59" s="31">
        <f t="shared" si="29"/>
        <v>113.22224994135249</v>
      </c>
      <c r="BA59" s="31">
        <f t="shared" si="19"/>
        <v>126.62192438235122</v>
      </c>
      <c r="BC59" s="34">
        <f t="shared" si="20"/>
        <v>1.34602417520717E-2</v>
      </c>
    </row>
    <row r="60" spans="1:55" s="31" customFormat="1">
      <c r="A60" s="31">
        <f t="shared" si="26"/>
        <v>2026</v>
      </c>
      <c r="B60" s="31">
        <f t="shared" si="27"/>
        <v>3</v>
      </c>
      <c r="C60" s="32"/>
      <c r="D60" s="44">
        <v>132088636.265132</v>
      </c>
      <c r="E60" s="32"/>
      <c r="F60" s="44">
        <v>24008673.204096898</v>
      </c>
      <c r="G60" s="44">
        <v>1773986.48451229</v>
      </c>
      <c r="H60" s="44">
        <v>9759950.2271545306</v>
      </c>
      <c r="I60" s="44">
        <v>54865.561376669903</v>
      </c>
      <c r="J60" s="44">
        <v>301854.13073674397</v>
      </c>
      <c r="K60" s="32"/>
      <c r="L60" s="44">
        <v>2757244.4412807599</v>
      </c>
      <c r="M60" s="33"/>
      <c r="N60" s="44">
        <v>1082533.82103223</v>
      </c>
      <c r="O60" s="32"/>
      <c r="P60" s="44">
        <v>20263136.197399698</v>
      </c>
      <c r="Q60" s="33"/>
      <c r="R60" s="44">
        <v>25831848.721723702</v>
      </c>
      <c r="S60" s="33"/>
      <c r="T60" s="44">
        <v>98770312.477753207</v>
      </c>
      <c r="U60" s="32"/>
      <c r="V60" s="44">
        <v>119419.92925720999</v>
      </c>
      <c r="W60" s="33"/>
      <c r="X60" s="44">
        <v>299948.432573147</v>
      </c>
      <c r="Y60" s="32"/>
      <c r="Z60" s="32">
        <f t="shared" si="21"/>
        <v>-1897182.815428976</v>
      </c>
      <c r="AA60" s="32"/>
      <c r="AB60" s="32">
        <f t="shared" si="22"/>
        <v>-53581459.984778479</v>
      </c>
      <c r="AC60" s="12"/>
      <c r="AD60" s="32"/>
      <c r="AE60" s="32"/>
      <c r="AF60" s="32">
        <f>BA60/100*AF25</f>
        <v>7318226718.7121897</v>
      </c>
      <c r="AG60" s="34">
        <f t="shared" si="28"/>
        <v>5.6663020599155281E-3</v>
      </c>
      <c r="AH60" s="34">
        <f t="shared" si="23"/>
        <v>-7.3216452624751925E-3</v>
      </c>
      <c r="AU60" s="31">
        <v>12530208</v>
      </c>
      <c r="AW60" s="31">
        <f t="shared" si="24"/>
        <v>2.0208818325114313E-3</v>
      </c>
      <c r="AX60" s="46">
        <v>7638.6404207549003</v>
      </c>
      <c r="AY60" s="34">
        <f t="shared" si="25"/>
        <v>3.6380681216317042E-3</v>
      </c>
      <c r="AZ60" s="31">
        <f t="shared" si="29"/>
        <v>113.63416019952354</v>
      </c>
      <c r="BA60" s="31">
        <f t="shared" si="19"/>
        <v>127.3394024533094</v>
      </c>
      <c r="BC60" s="34">
        <f t="shared" si="20"/>
        <v>1.5471548070437734E-2</v>
      </c>
    </row>
    <row r="61" spans="1:55" s="31" customFormat="1">
      <c r="A61" s="31">
        <f t="shared" si="26"/>
        <v>2026</v>
      </c>
      <c r="B61" s="31">
        <f t="shared" si="27"/>
        <v>4</v>
      </c>
      <c r="C61" s="32"/>
      <c r="D61" s="44">
        <v>132871253.72125</v>
      </c>
      <c r="E61" s="32"/>
      <c r="F61" s="44">
        <v>24150923.190765299</v>
      </c>
      <c r="G61" s="44">
        <v>1859346.00351303</v>
      </c>
      <c r="H61" s="44">
        <v>10229573.1155669</v>
      </c>
      <c r="I61" s="44">
        <v>57505.546500399898</v>
      </c>
      <c r="J61" s="44">
        <v>316378.54996596801</v>
      </c>
      <c r="K61" s="32"/>
      <c r="L61" s="44">
        <v>2808313.8294034498</v>
      </c>
      <c r="M61" s="33"/>
      <c r="N61" s="44">
        <v>1091269.8918673999</v>
      </c>
      <c r="O61" s="32"/>
      <c r="P61" s="44">
        <v>20576198.779319499</v>
      </c>
      <c r="Q61" s="33"/>
      <c r="R61" s="44">
        <v>29914393.813299</v>
      </c>
      <c r="S61" s="33"/>
      <c r="T61" s="44">
        <v>114380277.476515</v>
      </c>
      <c r="U61" s="32"/>
      <c r="V61" s="44">
        <v>121748.746782166</v>
      </c>
      <c r="W61" s="33"/>
      <c r="X61" s="44">
        <v>305797.75077911402</v>
      </c>
      <c r="Y61" s="32"/>
      <c r="Z61" s="32">
        <f t="shared" si="21"/>
        <v>1985635.6480450183</v>
      </c>
      <c r="AA61" s="32"/>
      <c r="AB61" s="32">
        <f t="shared" si="22"/>
        <v>-39067175.024054497</v>
      </c>
      <c r="AC61" s="12"/>
      <c r="AD61" s="32"/>
      <c r="AE61" s="32"/>
      <c r="AF61" s="32">
        <f>BA61/100*AF25</f>
        <v>7386729459.673955</v>
      </c>
      <c r="AG61" s="34">
        <f t="shared" si="28"/>
        <v>9.360565557037008E-3</v>
      </c>
      <c r="AH61" s="34">
        <f t="shared" si="23"/>
        <v>-5.288832525589599E-3</v>
      </c>
      <c r="AU61" s="31">
        <v>12591899</v>
      </c>
      <c r="AW61" s="31">
        <f t="shared" si="24"/>
        <v>4.9233819582244764E-3</v>
      </c>
      <c r="AX61" s="46">
        <v>7672.368414949</v>
      </c>
      <c r="AY61" s="34">
        <f t="shared" si="25"/>
        <v>4.415444678146853E-3</v>
      </c>
      <c r="AZ61" s="31">
        <f t="shared" si="29"/>
        <v>114.1359055474322</v>
      </c>
      <c r="BA61" s="31">
        <f t="shared" si="19"/>
        <v>128.53137127796754</v>
      </c>
      <c r="BC61" s="34">
        <f t="shared" si="20"/>
        <v>1.3532135537993885E-2</v>
      </c>
    </row>
    <row r="62" spans="1:55" s="23" customFormat="1">
      <c r="A62" s="23">
        <f t="shared" si="26"/>
        <v>2027</v>
      </c>
      <c r="B62" s="23">
        <f t="shared" si="27"/>
        <v>1</v>
      </c>
      <c r="C62" s="24"/>
      <c r="D62" s="41">
        <v>133437762.738175</v>
      </c>
      <c r="E62" s="24"/>
      <c r="F62" s="41">
        <v>24253892.910486098</v>
      </c>
      <c r="G62" s="41">
        <v>1966630.9819260801</v>
      </c>
      <c r="H62" s="41">
        <v>10819823.4126093</v>
      </c>
      <c r="I62" s="41">
        <v>60823.638616269898</v>
      </c>
      <c r="J62" s="41">
        <v>334633.71379203798</v>
      </c>
      <c r="K62" s="24"/>
      <c r="L62" s="41">
        <v>3367149.3438759702</v>
      </c>
      <c r="M62" s="25"/>
      <c r="N62" s="41">
        <v>1097395.9218020299</v>
      </c>
      <c r="O62" s="24"/>
      <c r="P62" s="41">
        <v>23509702.529739</v>
      </c>
      <c r="Q62" s="25"/>
      <c r="R62" s="41">
        <v>26147486.6146366</v>
      </c>
      <c r="S62" s="25"/>
      <c r="T62" s="41">
        <v>99977181.318178505</v>
      </c>
      <c r="U62" s="24"/>
      <c r="V62" s="41">
        <v>125113.304984766</v>
      </c>
      <c r="W62" s="25"/>
      <c r="X62" s="41">
        <v>314248.55095499899</v>
      </c>
      <c r="Y62" s="24"/>
      <c r="Z62" s="24">
        <f t="shared" si="21"/>
        <v>-2445838.2565427311</v>
      </c>
      <c r="AA62" s="24"/>
      <c r="AB62" s="24">
        <f t="shared" si="22"/>
        <v>-56970283.949735492</v>
      </c>
      <c r="AC62" s="12"/>
      <c r="AD62" s="24"/>
      <c r="AE62" s="24"/>
      <c r="AF62" s="24">
        <f>BA62/100*AF25</f>
        <v>7394740797.7179565</v>
      </c>
      <c r="AG62" s="26">
        <f t="shared" si="28"/>
        <v>1.0845582050537416E-3</v>
      </c>
      <c r="AH62" s="26">
        <f t="shared" si="23"/>
        <v>-7.7041623916441707E-3</v>
      </c>
      <c r="AU62" s="23">
        <v>12575834</v>
      </c>
      <c r="AW62" s="23">
        <f t="shared" si="24"/>
        <v>-1.2758202714300679E-3</v>
      </c>
      <c r="AX62" s="43">
        <v>7690.5012424482002</v>
      </c>
      <c r="AY62" s="26">
        <f t="shared" si="25"/>
        <v>2.3633937421291972E-3</v>
      </c>
      <c r="AZ62" s="23">
        <f t="shared" si="29"/>
        <v>114.40565363235525</v>
      </c>
      <c r="BA62" s="23">
        <f t="shared" si="19"/>
        <v>128.67077103129387</v>
      </c>
      <c r="BC62" s="26">
        <f t="shared" si="20"/>
        <v>1.5427873986400543E-2</v>
      </c>
    </row>
    <row r="63" spans="1:55" s="31" customFormat="1">
      <c r="A63" s="31">
        <f t="shared" si="26"/>
        <v>2027</v>
      </c>
      <c r="B63" s="31">
        <f t="shared" si="27"/>
        <v>2</v>
      </c>
      <c r="C63" s="32"/>
      <c r="D63" s="44">
        <v>134333183.14608401</v>
      </c>
      <c r="E63" s="32"/>
      <c r="F63" s="44">
        <v>24416646.168916401</v>
      </c>
      <c r="G63" s="44">
        <v>2084298.3812269401</v>
      </c>
      <c r="H63" s="44">
        <v>11467194.7260671</v>
      </c>
      <c r="I63" s="44">
        <v>64462.836532789799</v>
      </c>
      <c r="J63" s="44">
        <v>354655.50699175498</v>
      </c>
      <c r="K63" s="32"/>
      <c r="L63" s="44">
        <v>2776893.2796337102</v>
      </c>
      <c r="M63" s="33"/>
      <c r="N63" s="44">
        <v>1106416.4250825101</v>
      </c>
      <c r="O63" s="32"/>
      <c r="P63" s="44">
        <v>20496489.153997101</v>
      </c>
      <c r="Q63" s="33"/>
      <c r="R63" s="44">
        <v>30204027.071835302</v>
      </c>
      <c r="S63" s="33"/>
      <c r="T63" s="44">
        <v>115487715.343536</v>
      </c>
      <c r="U63" s="32"/>
      <c r="V63" s="44">
        <v>126749.38366738299</v>
      </c>
      <c r="W63" s="33"/>
      <c r="X63" s="44">
        <v>318357.90891116002</v>
      </c>
      <c r="Y63" s="32"/>
      <c r="Z63" s="32">
        <f t="shared" si="21"/>
        <v>2030820.5818700679</v>
      </c>
      <c r="AA63" s="32"/>
      <c r="AB63" s="32">
        <f t="shared" si="22"/>
        <v>-39341956.956545115</v>
      </c>
      <c r="AC63" s="12"/>
      <c r="AD63" s="32"/>
      <c r="AE63" s="32"/>
      <c r="AF63" s="32">
        <f>BA63/100*AF25</f>
        <v>7459551033.3965378</v>
      </c>
      <c r="AG63" s="34">
        <f t="shared" si="28"/>
        <v>8.7643688198755943E-3</v>
      </c>
      <c r="AH63" s="34">
        <f t="shared" si="23"/>
        <v>-5.2740381801009871E-3</v>
      </c>
      <c r="AU63" s="31">
        <v>12612650</v>
      </c>
      <c r="AW63" s="31">
        <f t="shared" si="24"/>
        <v>2.927519558543791E-3</v>
      </c>
      <c r="AX63" s="46">
        <v>7735.2585111648996</v>
      </c>
      <c r="AY63" s="34">
        <f t="shared" si="25"/>
        <v>5.8198116489025283E-3</v>
      </c>
      <c r="AZ63" s="31">
        <f t="shared" si="29"/>
        <v>115.07147298806514</v>
      </c>
      <c r="BA63" s="31">
        <f t="shared" si="19"/>
        <v>129.7984891249499</v>
      </c>
      <c r="BC63" s="34">
        <f t="shared" si="20"/>
        <v>1.3516836705499932E-2</v>
      </c>
    </row>
    <row r="64" spans="1:55" s="31" customFormat="1">
      <c r="A64" s="31">
        <f t="shared" si="26"/>
        <v>2027</v>
      </c>
      <c r="B64" s="31">
        <f t="shared" si="27"/>
        <v>3</v>
      </c>
      <c r="C64" s="32"/>
      <c r="D64" s="44">
        <v>134076001.824708</v>
      </c>
      <c r="E64" s="32"/>
      <c r="F64" s="44">
        <v>24369900.419443101</v>
      </c>
      <c r="G64" s="44">
        <v>2204151.2003812701</v>
      </c>
      <c r="H64" s="44">
        <v>12126589.5747556</v>
      </c>
      <c r="I64" s="44">
        <v>68169.624754060103</v>
      </c>
      <c r="J64" s="44">
        <v>375049.162105845</v>
      </c>
      <c r="K64" s="32"/>
      <c r="L64" s="44">
        <v>2724905.9325134899</v>
      </c>
      <c r="M64" s="33"/>
      <c r="N64" s="44">
        <v>1105267.5588960401</v>
      </c>
      <c r="O64" s="32"/>
      <c r="P64" s="44">
        <v>20220405.8398652</v>
      </c>
      <c r="Q64" s="33"/>
      <c r="R64" s="44">
        <v>26477874.922827899</v>
      </c>
      <c r="S64" s="33"/>
      <c r="T64" s="44">
        <v>101240449.649864</v>
      </c>
      <c r="U64" s="32"/>
      <c r="V64" s="44">
        <v>124957.564281616</v>
      </c>
      <c r="W64" s="33"/>
      <c r="X64" s="44">
        <v>313857.37520997599</v>
      </c>
      <c r="Y64" s="32"/>
      <c r="Z64" s="32">
        <f t="shared" si="21"/>
        <v>-1597241.4237431139</v>
      </c>
      <c r="AA64" s="32"/>
      <c r="AB64" s="32">
        <f t="shared" si="22"/>
        <v>-53055958.01470919</v>
      </c>
      <c r="AC64" s="12"/>
      <c r="AD64" s="32"/>
      <c r="AE64" s="32"/>
      <c r="AF64" s="32">
        <f>BA64/100*AF25</f>
        <v>7511932847.992135</v>
      </c>
      <c r="AG64" s="34">
        <f t="shared" si="28"/>
        <v>7.0221135777586326E-3</v>
      </c>
      <c r="AH64" s="34">
        <f t="shared" si="23"/>
        <v>-7.0628903490385329E-3</v>
      </c>
      <c r="AU64" s="31">
        <v>12676036</v>
      </c>
      <c r="AW64" s="31">
        <f t="shared" si="24"/>
        <v>5.0255893884314558E-3</v>
      </c>
      <c r="AX64" s="46">
        <v>7750.6249166487996</v>
      </c>
      <c r="AY64" s="34">
        <f t="shared" si="25"/>
        <v>1.9865406517080878E-3</v>
      </c>
      <c r="AZ64" s="31">
        <f t="shared" si="29"/>
        <v>115.30006714700787</v>
      </c>
      <c r="BA64" s="31">
        <f t="shared" si="19"/>
        <v>130.70994885780675</v>
      </c>
      <c r="BC64" s="34">
        <f t="shared" si="20"/>
        <v>1.5494550217536512E-2</v>
      </c>
    </row>
    <row r="65" spans="1:55" s="31" customFormat="1">
      <c r="A65" s="31">
        <f t="shared" si="26"/>
        <v>2027</v>
      </c>
      <c r="B65" s="31">
        <f t="shared" si="27"/>
        <v>4</v>
      </c>
      <c r="C65" s="32"/>
      <c r="D65" s="44">
        <v>134693664.42411199</v>
      </c>
      <c r="E65" s="32"/>
      <c r="F65" s="44">
        <v>24482167.9082959</v>
      </c>
      <c r="G65" s="44">
        <v>2315090.37259593</v>
      </c>
      <c r="H65" s="44">
        <v>12736944.167933101</v>
      </c>
      <c r="I65" s="44">
        <v>71600.733173069995</v>
      </c>
      <c r="J65" s="44">
        <v>393926.10828659002</v>
      </c>
      <c r="K65" s="32"/>
      <c r="L65" s="44">
        <v>2735104.7207699199</v>
      </c>
      <c r="M65" s="33"/>
      <c r="N65" s="44">
        <v>1112780.68664833</v>
      </c>
      <c r="O65" s="32"/>
      <c r="P65" s="44">
        <v>20314662.412772801</v>
      </c>
      <c r="Q65" s="33"/>
      <c r="R65" s="44">
        <v>30550902.944782302</v>
      </c>
      <c r="S65" s="33"/>
      <c r="T65" s="44">
        <v>116814025.30807</v>
      </c>
      <c r="U65" s="32"/>
      <c r="V65" s="44">
        <v>128043.38399801499</v>
      </c>
      <c r="W65" s="33"/>
      <c r="X65" s="44">
        <v>321608.06467106001</v>
      </c>
      <c r="Y65" s="32"/>
      <c r="Z65" s="32">
        <f t="shared" si="21"/>
        <v>2348893.0130661651</v>
      </c>
      <c r="AA65" s="32"/>
      <c r="AB65" s="32">
        <f t="shared" si="22"/>
        <v>-38194301.528814793</v>
      </c>
      <c r="AC65" s="12"/>
      <c r="AD65" s="32"/>
      <c r="AE65" s="32"/>
      <c r="AF65" s="32">
        <f>BA65/100*AF25</f>
        <v>7570208937.0707655</v>
      </c>
      <c r="AG65" s="34">
        <f t="shared" si="28"/>
        <v>7.7578021872502581E-3</v>
      </c>
      <c r="AH65" s="34">
        <f t="shared" si="23"/>
        <v>-5.0453431135539812E-3</v>
      </c>
      <c r="AU65" s="31">
        <v>12680377</v>
      </c>
      <c r="AW65" s="31">
        <f t="shared" si="24"/>
        <v>3.4245721612024453E-4</v>
      </c>
      <c r="AX65" s="46">
        <v>7808.0787986511004</v>
      </c>
      <c r="AY65" s="34">
        <f t="shared" si="25"/>
        <v>7.4128064020859124E-3</v>
      </c>
      <c r="AZ65" s="31">
        <f t="shared" si="29"/>
        <v>116.15476422291614</v>
      </c>
      <c r="BA65" s="31">
        <f t="shared" si="19"/>
        <v>131.72397078495121</v>
      </c>
      <c r="BC65" s="34">
        <f t="shared" si="20"/>
        <v>1.3558983283928981E-2</v>
      </c>
    </row>
    <row r="66" spans="1:55" s="23" customFormat="1">
      <c r="A66" s="23">
        <f t="shared" si="26"/>
        <v>2028</v>
      </c>
      <c r="B66" s="23">
        <f t="shared" si="27"/>
        <v>1</v>
      </c>
      <c r="C66" s="24"/>
      <c r="D66" s="41">
        <v>135160797.723079</v>
      </c>
      <c r="E66" s="24"/>
      <c r="F66" s="41">
        <v>24567074.9149452</v>
      </c>
      <c r="G66" s="41">
        <v>2439363.6570179798</v>
      </c>
      <c r="H66" s="41">
        <v>13420659.1122765</v>
      </c>
      <c r="I66" s="41">
        <v>75444.236814990203</v>
      </c>
      <c r="J66" s="41">
        <v>415071.93130752502</v>
      </c>
      <c r="K66" s="24"/>
      <c r="L66" s="41">
        <v>3459427.7026858502</v>
      </c>
      <c r="M66" s="25"/>
      <c r="N66" s="41">
        <v>1119562.59879041</v>
      </c>
      <c r="O66" s="24"/>
      <c r="P66" s="41">
        <v>24110489.888839301</v>
      </c>
      <c r="Q66" s="25"/>
      <c r="R66" s="41">
        <v>26724606.207397699</v>
      </c>
      <c r="S66" s="25"/>
      <c r="T66" s="41">
        <v>102183848.101037</v>
      </c>
      <c r="U66" s="24"/>
      <c r="V66" s="41">
        <v>134476.53958742099</v>
      </c>
      <c r="W66" s="25"/>
      <c r="X66" s="41">
        <v>337766.296781426</v>
      </c>
      <c r="Y66" s="24"/>
      <c r="Z66" s="24">
        <f t="shared" si="21"/>
        <v>-2286982.4694363438</v>
      </c>
      <c r="AA66" s="24"/>
      <c r="AB66" s="24">
        <f t="shared" si="22"/>
        <v>-57087439.510881305</v>
      </c>
      <c r="AC66" s="12"/>
      <c r="AD66" s="24"/>
      <c r="AE66" s="24"/>
      <c r="AF66" s="24">
        <f>BA66/100*AF25</f>
        <v>7591531414.0111656</v>
      </c>
      <c r="AG66" s="26">
        <f t="shared" si="28"/>
        <v>2.8166299130774975E-3</v>
      </c>
      <c r="AH66" s="26">
        <f t="shared" si="23"/>
        <v>-7.5198845130929649E-3</v>
      </c>
      <c r="AU66" s="23">
        <v>12717710</v>
      </c>
      <c r="AW66" s="23">
        <f t="shared" si="24"/>
        <v>2.944155366989483E-3</v>
      </c>
      <c r="AX66" s="43">
        <v>7807.0859928327</v>
      </c>
      <c r="AY66" s="26">
        <f t="shared" si="25"/>
        <v>-1.2715110131470472E-4</v>
      </c>
      <c r="AZ66" s="23">
        <f t="shared" si="29"/>
        <v>116.13999501672225</v>
      </c>
      <c r="BA66" s="23">
        <f t="shared" si="19"/>
        <v>132.09498846133346</v>
      </c>
      <c r="BC66" s="26">
        <f t="shared" si="20"/>
        <v>1.5527758213447299E-2</v>
      </c>
    </row>
    <row r="67" spans="1:55" s="31" customFormat="1">
      <c r="A67" s="31">
        <f t="shared" si="26"/>
        <v>2028</v>
      </c>
      <c r="B67" s="31">
        <f t="shared" si="27"/>
        <v>2</v>
      </c>
      <c r="C67" s="32"/>
      <c r="D67" s="44">
        <v>135341851.663093</v>
      </c>
      <c r="E67" s="32"/>
      <c r="F67" s="44">
        <v>24599983.611718901</v>
      </c>
      <c r="G67" s="44">
        <v>2570966.8564521</v>
      </c>
      <c r="H67" s="44">
        <v>14144701.0863417</v>
      </c>
      <c r="I67" s="44">
        <v>79514.438859339803</v>
      </c>
      <c r="J67" s="44">
        <v>437464.98205178499</v>
      </c>
      <c r="K67" s="32"/>
      <c r="L67" s="44">
        <v>2796520.7833027299</v>
      </c>
      <c r="M67" s="33"/>
      <c r="N67" s="44">
        <v>1123484.6905368599</v>
      </c>
      <c r="O67" s="32"/>
      <c r="P67" s="44">
        <v>20692240.9244182</v>
      </c>
      <c r="Q67" s="33"/>
      <c r="R67" s="44">
        <v>31119227.817463499</v>
      </c>
      <c r="S67" s="33"/>
      <c r="T67" s="44">
        <v>118987064.71644901</v>
      </c>
      <c r="U67" s="32"/>
      <c r="V67" s="44">
        <v>132710.389562756</v>
      </c>
      <c r="W67" s="33"/>
      <c r="X67" s="44">
        <v>333330.23711464897</v>
      </c>
      <c r="Y67" s="32"/>
      <c r="Z67" s="32">
        <f t="shared" si="21"/>
        <v>2731949.1214677617</v>
      </c>
      <c r="AA67" s="32"/>
      <c r="AB67" s="32">
        <f t="shared" si="22"/>
        <v>-37047027.871062189</v>
      </c>
      <c r="AC67" s="12"/>
      <c r="AD67" s="32"/>
      <c r="AE67" s="32"/>
      <c r="AF67" s="32">
        <f>BA67/100*AF25</f>
        <v>7690701937.1774168</v>
      </c>
      <c r="AG67" s="34">
        <f t="shared" si="28"/>
        <v>1.30633093321881E-2</v>
      </c>
      <c r="AH67" s="34">
        <f t="shared" si="23"/>
        <v>-4.8171191880384987E-3</v>
      </c>
      <c r="AU67" s="31">
        <v>12829441</v>
      </c>
      <c r="AW67" s="31">
        <f t="shared" si="24"/>
        <v>8.7854653078266454E-3</v>
      </c>
      <c r="AX67" s="46">
        <v>7840.1926317670004</v>
      </c>
      <c r="AY67" s="34">
        <f t="shared" si="25"/>
        <v>4.2405884813737204E-3</v>
      </c>
      <c r="AZ67" s="31">
        <f t="shared" si="29"/>
        <v>116.63249694181695</v>
      </c>
      <c r="BA67" s="31">
        <f t="shared" si="19"/>
        <v>133.82058615683567</v>
      </c>
      <c r="BC67" s="34">
        <f t="shared" si="20"/>
        <v>1.3622893536126437E-2</v>
      </c>
    </row>
    <row r="68" spans="1:55" s="31" customFormat="1">
      <c r="A68" s="31">
        <f t="shared" si="26"/>
        <v>2028</v>
      </c>
      <c r="B68" s="31">
        <f t="shared" si="27"/>
        <v>3</v>
      </c>
      <c r="C68" s="32"/>
      <c r="D68" s="44">
        <v>135823155.76430899</v>
      </c>
      <c r="E68" s="32"/>
      <c r="F68" s="44">
        <v>24687466.32942</v>
      </c>
      <c r="G68" s="44">
        <v>2656469.5251816199</v>
      </c>
      <c r="H68" s="44">
        <v>14615111.5423257</v>
      </c>
      <c r="I68" s="44">
        <v>82158.851294280001</v>
      </c>
      <c r="J68" s="44">
        <v>452013.75904102001</v>
      </c>
      <c r="K68" s="32"/>
      <c r="L68" s="44">
        <v>2741124.26894985</v>
      </c>
      <c r="M68" s="33"/>
      <c r="N68" s="44">
        <v>1130193.4110270201</v>
      </c>
      <c r="O68" s="32"/>
      <c r="P68" s="44">
        <v>20441697.548841499</v>
      </c>
      <c r="Q68" s="33"/>
      <c r="R68" s="44">
        <v>27484116.5827091</v>
      </c>
      <c r="S68" s="33"/>
      <c r="T68" s="44">
        <v>105087901.849096</v>
      </c>
      <c r="U68" s="32"/>
      <c r="V68" s="44">
        <v>126491.891756962</v>
      </c>
      <c r="W68" s="33"/>
      <c r="X68" s="44">
        <v>317711.16346915998</v>
      </c>
      <c r="Y68" s="32"/>
      <c r="Z68" s="32">
        <f t="shared" si="21"/>
        <v>-948175.53493081033</v>
      </c>
      <c r="AA68" s="32"/>
      <c r="AB68" s="32">
        <f t="shared" si="22"/>
        <v>-51176951.464054495</v>
      </c>
      <c r="AC68" s="12"/>
      <c r="AD68" s="32"/>
      <c r="AE68" s="32"/>
      <c r="AF68" s="32">
        <f>BA68/100*AF25</f>
        <v>7765803228.4736557</v>
      </c>
      <c r="AG68" s="34">
        <f t="shared" si="28"/>
        <v>9.7652063374337461E-3</v>
      </c>
      <c r="AH68" s="34">
        <f t="shared" si="23"/>
        <v>-6.590039685323467E-3</v>
      </c>
      <c r="AU68" s="31">
        <v>12880176</v>
      </c>
      <c r="AW68" s="31">
        <f t="shared" si="24"/>
        <v>3.9545760411540927E-3</v>
      </c>
      <c r="AX68" s="46">
        <v>7885.5696457494996</v>
      </c>
      <c r="AY68" s="34">
        <f t="shared" si="25"/>
        <v>5.7877422295263487E-3</v>
      </c>
      <c r="AZ68" s="31">
        <f t="shared" si="29"/>
        <v>117.3075357697022</v>
      </c>
      <c r="BA68" s="31">
        <f t="shared" si="19"/>
        <v>135.12737179285349</v>
      </c>
      <c r="BC68" s="34">
        <f t="shared" si="20"/>
        <v>1.5548709023815364E-2</v>
      </c>
    </row>
    <row r="69" spans="1:55" s="31" customFormat="1">
      <c r="A69" s="31">
        <f t="shared" si="26"/>
        <v>2028</v>
      </c>
      <c r="B69" s="31">
        <f t="shared" si="27"/>
        <v>4</v>
      </c>
      <c r="C69" s="32"/>
      <c r="D69" s="44">
        <v>136726693.076592</v>
      </c>
      <c r="E69" s="32"/>
      <c r="F69" s="44">
        <v>24851694.931301799</v>
      </c>
      <c r="G69" s="44">
        <v>2753470.97811872</v>
      </c>
      <c r="H69" s="44">
        <v>15148784.916330099</v>
      </c>
      <c r="I69" s="44">
        <v>85158.896230469894</v>
      </c>
      <c r="J69" s="44">
        <v>468519.12112357799</v>
      </c>
      <c r="K69" s="32"/>
      <c r="L69" s="44">
        <v>2778487.3285953398</v>
      </c>
      <c r="M69" s="33"/>
      <c r="N69" s="44">
        <v>1141087.7842512301</v>
      </c>
      <c r="O69" s="32"/>
      <c r="P69" s="44">
        <v>20695512.270078301</v>
      </c>
      <c r="Q69" s="33"/>
      <c r="R69" s="44">
        <v>31420592.317264602</v>
      </c>
      <c r="S69" s="33"/>
      <c r="T69" s="44">
        <v>120139358.001213</v>
      </c>
      <c r="U69" s="32"/>
      <c r="V69" s="44">
        <v>134121.97879193799</v>
      </c>
      <c r="W69" s="33"/>
      <c r="X69" s="44">
        <v>336875.74228588701</v>
      </c>
      <c r="Y69" s="32"/>
      <c r="Z69" s="32">
        <f t="shared" si="21"/>
        <v>2783444.2519081682</v>
      </c>
      <c r="AA69" s="32"/>
      <c r="AB69" s="32">
        <f t="shared" si="22"/>
        <v>-37282847.345457301</v>
      </c>
      <c r="AC69" s="12"/>
      <c r="AD69" s="32"/>
      <c r="AE69" s="32"/>
      <c r="AF69" s="32">
        <f>BA69/100*AF25</f>
        <v>7787162256.2586508</v>
      </c>
      <c r="AG69" s="34">
        <f t="shared" si="28"/>
        <v>2.750395182134061E-3</v>
      </c>
      <c r="AH69" s="34">
        <f t="shared" si="23"/>
        <v>-4.7877321826051023E-3</v>
      </c>
      <c r="AU69" s="31">
        <v>12854565</v>
      </c>
      <c r="AW69" s="31">
        <f t="shared" si="24"/>
        <v>-1.9884045062738272E-3</v>
      </c>
      <c r="AX69" s="46">
        <v>7923.0122317364003</v>
      </c>
      <c r="AY69" s="34">
        <f t="shared" si="25"/>
        <v>4.748241112432894E-3</v>
      </c>
      <c r="AZ69" s="31">
        <f t="shared" si="29"/>
        <v>117.86454023384209</v>
      </c>
      <c r="BA69" s="31">
        <f t="shared" si="19"/>
        <v>135.49902546520701</v>
      </c>
      <c r="BC69" s="34">
        <f t="shared" si="20"/>
        <v>1.358879934817965E-2</v>
      </c>
    </row>
    <row r="70" spans="1:55" s="23" customFormat="1">
      <c r="A70" s="23">
        <f t="shared" si="26"/>
        <v>2029</v>
      </c>
      <c r="B70" s="23">
        <f t="shared" si="27"/>
        <v>1</v>
      </c>
      <c r="C70" s="24"/>
      <c r="D70" s="41">
        <v>137197164.498577</v>
      </c>
      <c r="E70" s="24"/>
      <c r="F70" s="41">
        <v>24937208.6813237</v>
      </c>
      <c r="G70" s="41">
        <v>2900789.8538957699</v>
      </c>
      <c r="H70" s="41">
        <v>15959289.904759999</v>
      </c>
      <c r="I70" s="41">
        <v>89715.150120480001</v>
      </c>
      <c r="J70" s="41">
        <v>493586.285714183</v>
      </c>
      <c r="K70" s="24"/>
      <c r="L70" s="41">
        <v>3441373.85781596</v>
      </c>
      <c r="M70" s="25"/>
      <c r="N70" s="41">
        <v>1146856.32972392</v>
      </c>
      <c r="O70" s="24"/>
      <c r="P70" s="41">
        <v>24166970.456628699</v>
      </c>
      <c r="Q70" s="25"/>
      <c r="R70" s="41">
        <v>27795424.382068001</v>
      </c>
      <c r="S70" s="25"/>
      <c r="T70" s="41">
        <v>106278214.20152099</v>
      </c>
      <c r="U70" s="24"/>
      <c r="V70" s="41">
        <v>138596.668359656</v>
      </c>
      <c r="W70" s="25"/>
      <c r="X70" s="41">
        <v>348114.87239119399</v>
      </c>
      <c r="Y70" s="24"/>
      <c r="Z70" s="24">
        <f t="shared" si="21"/>
        <v>-1591417.8184359223</v>
      </c>
      <c r="AA70" s="24"/>
      <c r="AB70" s="24">
        <f t="shared" si="22"/>
        <v>-55085920.7536847</v>
      </c>
      <c r="AC70" s="12"/>
      <c r="AD70" s="24"/>
      <c r="AE70" s="24"/>
      <c r="AF70" s="24">
        <f>BA70/100*AF25</f>
        <v>7862654296.7909737</v>
      </c>
      <c r="AG70" s="26">
        <f t="shared" si="28"/>
        <v>9.6944224414547003E-3</v>
      </c>
      <c r="AH70" s="26">
        <f t="shared" si="23"/>
        <v>-7.0060209535305661E-3</v>
      </c>
      <c r="AU70" s="23">
        <v>12932689</v>
      </c>
      <c r="AW70" s="23">
        <f t="shared" si="24"/>
        <v>6.0775296558071004E-3</v>
      </c>
      <c r="AX70" s="43">
        <v>7951.4958077400997</v>
      </c>
      <c r="AY70" s="26">
        <f t="shared" si="25"/>
        <v>3.5950438003371629E-3</v>
      </c>
      <c r="AZ70" s="23">
        <f t="shared" si="29"/>
        <v>118.28826841848935</v>
      </c>
      <c r="BA70" s="23">
        <f t="shared" si="19"/>
        <v>136.81261025847215</v>
      </c>
      <c r="BC70" s="26">
        <f t="shared" si="20"/>
        <v>1.5509913305748406E-2</v>
      </c>
    </row>
    <row r="71" spans="1:55" s="31" customFormat="1">
      <c r="A71" s="31">
        <f t="shared" si="26"/>
        <v>2029</v>
      </c>
      <c r="B71" s="31">
        <f t="shared" si="27"/>
        <v>2</v>
      </c>
      <c r="C71" s="32"/>
      <c r="D71" s="44">
        <v>137444070.16530401</v>
      </c>
      <c r="E71" s="32"/>
      <c r="F71" s="44">
        <v>24982086.7089292</v>
      </c>
      <c r="G71" s="44">
        <v>2986948.1289335899</v>
      </c>
      <c r="H71" s="44">
        <v>16433307.3132172</v>
      </c>
      <c r="I71" s="44">
        <v>92379.839039180006</v>
      </c>
      <c r="J71" s="44">
        <v>508246.61793453299</v>
      </c>
      <c r="K71" s="32"/>
      <c r="L71" s="44">
        <v>2791239.0752131399</v>
      </c>
      <c r="M71" s="33"/>
      <c r="N71" s="44">
        <v>1149686.0336937199</v>
      </c>
      <c r="O71" s="32"/>
      <c r="P71" s="44">
        <v>20808986.175436199</v>
      </c>
      <c r="Q71" s="33"/>
      <c r="R71" s="44">
        <v>32063936.6571378</v>
      </c>
      <c r="S71" s="33"/>
      <c r="T71" s="44">
        <v>122599240.844465</v>
      </c>
      <c r="U71" s="32"/>
      <c r="V71" s="44">
        <v>133418.210228699</v>
      </c>
      <c r="W71" s="33"/>
      <c r="X71" s="44">
        <v>335108.07855713699</v>
      </c>
      <c r="Y71" s="32"/>
      <c r="Z71" s="32">
        <f t="shared" si="21"/>
        <v>3274343.0495304428</v>
      </c>
      <c r="AA71" s="32"/>
      <c r="AB71" s="32">
        <f t="shared" si="22"/>
        <v>-35653815.496275201</v>
      </c>
      <c r="AC71" s="12"/>
      <c r="AD71" s="32"/>
      <c r="AE71" s="32"/>
      <c r="AF71" s="32">
        <f>BA71/100*AF25</f>
        <v>7912410436.1357269</v>
      </c>
      <c r="AG71" s="34">
        <f t="shared" si="28"/>
        <v>6.3281606270112244E-3</v>
      </c>
      <c r="AH71" s="34">
        <f t="shared" si="23"/>
        <v>-4.5060624425453666E-3</v>
      </c>
      <c r="AU71" s="31">
        <v>13001329</v>
      </c>
      <c r="AW71" s="31">
        <f t="shared" si="24"/>
        <v>5.307480911355713E-3</v>
      </c>
      <c r="AX71" s="46">
        <v>7959.5688904875997</v>
      </c>
      <c r="AY71" s="34">
        <f t="shared" si="25"/>
        <v>1.0152910776412012E-3</v>
      </c>
      <c r="AZ71" s="31">
        <f t="shared" si="29"/>
        <v>118.40836544200428</v>
      </c>
      <c r="BA71" s="31">
        <f t="shared" si="19"/>
        <v>137.67838243198844</v>
      </c>
      <c r="BC71" s="34">
        <f t="shared" ref="BC71:BC102" si="30">T78/AF78</f>
        <v>1.3584277252782677E-2</v>
      </c>
    </row>
    <row r="72" spans="1:55" s="31" customFormat="1">
      <c r="A72" s="31">
        <f t="shared" si="26"/>
        <v>2029</v>
      </c>
      <c r="B72" s="31">
        <f t="shared" si="27"/>
        <v>3</v>
      </c>
      <c r="C72" s="32"/>
      <c r="D72" s="44">
        <v>138090500.22095001</v>
      </c>
      <c r="E72" s="32"/>
      <c r="F72" s="44">
        <v>25099583.0234809</v>
      </c>
      <c r="G72" s="44">
        <v>3066720.7889660001</v>
      </c>
      <c r="H72" s="44">
        <v>16872192.951975599</v>
      </c>
      <c r="I72" s="44">
        <v>94847.034710289896</v>
      </c>
      <c r="J72" s="44">
        <v>521820.40057657199</v>
      </c>
      <c r="K72" s="32"/>
      <c r="L72" s="44">
        <v>2805332.0958741899</v>
      </c>
      <c r="M72" s="33"/>
      <c r="N72" s="44">
        <v>1157805.7833529101</v>
      </c>
      <c r="O72" s="32"/>
      <c r="P72" s="44">
        <v>20926787.393553201</v>
      </c>
      <c r="Q72" s="33"/>
      <c r="R72" s="44">
        <v>28249334.110778499</v>
      </c>
      <c r="S72" s="33"/>
      <c r="T72" s="44">
        <v>108013777.39037301</v>
      </c>
      <c r="U72" s="32"/>
      <c r="V72" s="44">
        <v>133923.32291790299</v>
      </c>
      <c r="W72" s="33"/>
      <c r="X72" s="44">
        <v>336376.776004388</v>
      </c>
      <c r="Y72" s="32"/>
      <c r="Z72" s="32">
        <f t="shared" si="21"/>
        <v>-679463.46901159734</v>
      </c>
      <c r="AA72" s="32"/>
      <c r="AB72" s="32">
        <f t="shared" si="22"/>
        <v>-51003510.224130198</v>
      </c>
      <c r="AC72" s="12"/>
      <c r="AD72" s="32"/>
      <c r="AE72" s="32"/>
      <c r="AF72" s="32">
        <f>BA72/100*AF25</f>
        <v>7966215100.9801893</v>
      </c>
      <c r="AG72" s="34">
        <f t="shared" si="28"/>
        <v>6.8000346138185905E-3</v>
      </c>
      <c r="AH72" s="34">
        <f t="shared" si="23"/>
        <v>-6.4024771585510613E-3</v>
      </c>
      <c r="AU72" s="31">
        <v>13024863</v>
      </c>
      <c r="AW72" s="31">
        <f t="shared" si="24"/>
        <v>1.8101226420775907E-3</v>
      </c>
      <c r="AX72" s="46">
        <v>7999.2146748522</v>
      </c>
      <c r="AY72" s="34">
        <f t="shared" si="25"/>
        <v>4.980895939223619E-3</v>
      </c>
      <c r="AZ72" s="31">
        <f t="shared" si="29"/>
        <v>118.99814518860447</v>
      </c>
      <c r="BA72" s="31">
        <f t="shared" si="19"/>
        <v>138.61460019810053</v>
      </c>
      <c r="BC72" s="34">
        <f t="shared" si="30"/>
        <v>1.5562629255708022E-2</v>
      </c>
    </row>
    <row r="73" spans="1:55" s="31" customFormat="1">
      <c r="A73" s="31">
        <f t="shared" si="26"/>
        <v>2029</v>
      </c>
      <c r="B73" s="31">
        <f t="shared" si="27"/>
        <v>4</v>
      </c>
      <c r="C73" s="32"/>
      <c r="D73" s="44">
        <v>138543430.337906</v>
      </c>
      <c r="E73" s="32"/>
      <c r="F73" s="44">
        <v>25181908.4336734</v>
      </c>
      <c r="G73" s="44">
        <v>3178823.17870116</v>
      </c>
      <c r="H73" s="44">
        <v>17488947.224746201</v>
      </c>
      <c r="I73" s="44">
        <v>98314.118928909797</v>
      </c>
      <c r="J73" s="44">
        <v>540895.27499219403</v>
      </c>
      <c r="K73" s="32"/>
      <c r="L73" s="44">
        <v>2758284.45438175</v>
      </c>
      <c r="M73" s="33"/>
      <c r="N73" s="44">
        <v>1163474.7496189901</v>
      </c>
      <c r="O73" s="32"/>
      <c r="P73" s="44">
        <v>20713845.9379743</v>
      </c>
      <c r="Q73" s="33"/>
      <c r="R73" s="44">
        <v>32594971.903067701</v>
      </c>
      <c r="S73" s="33"/>
      <c r="T73" s="44">
        <v>124629700.13300601</v>
      </c>
      <c r="U73" s="32"/>
      <c r="V73" s="44">
        <v>135373.986922418</v>
      </c>
      <c r="W73" s="33"/>
      <c r="X73" s="44">
        <v>340020.42574569199</v>
      </c>
      <c r="Y73" s="32"/>
      <c r="Z73" s="32">
        <f t="shared" si="21"/>
        <v>3626678.2523159795</v>
      </c>
      <c r="AA73" s="32"/>
      <c r="AB73" s="32">
        <f t="shared" si="22"/>
        <v>-34627576.1428743</v>
      </c>
      <c r="AC73" s="12"/>
      <c r="AD73" s="32"/>
      <c r="AE73" s="32"/>
      <c r="AF73" s="32">
        <f>BA73/100*AF25</f>
        <v>8026251981.7622223</v>
      </c>
      <c r="AG73" s="34">
        <f t="shared" si="28"/>
        <v>7.5364373194800917E-3</v>
      </c>
      <c r="AH73" s="34">
        <f t="shared" si="23"/>
        <v>-4.3142896860897664E-3</v>
      </c>
      <c r="AU73" s="31">
        <v>13040895</v>
      </c>
      <c r="AW73" s="31">
        <f t="shared" si="24"/>
        <v>1.2308766702574913E-3</v>
      </c>
      <c r="AX73" s="46">
        <v>8049.5921996106999</v>
      </c>
      <c r="AY73" s="34">
        <f t="shared" si="25"/>
        <v>6.2978088232681102E-3</v>
      </c>
      <c r="AZ73" s="31">
        <f t="shared" si="29"/>
        <v>119.7475727573258</v>
      </c>
      <c r="BA73" s="31">
        <f t="shared" si="19"/>
        <v>139.6592604440583</v>
      </c>
      <c r="BC73" s="34">
        <f t="shared" si="30"/>
        <v>1.357238745820257E-2</v>
      </c>
    </row>
    <row r="74" spans="1:55" s="23" customFormat="1">
      <c r="A74" s="23">
        <f t="shared" si="26"/>
        <v>2030</v>
      </c>
      <c r="B74" s="23">
        <f t="shared" si="27"/>
        <v>1</v>
      </c>
      <c r="C74" s="24"/>
      <c r="D74" s="41">
        <v>139554373.15316001</v>
      </c>
      <c r="E74" s="24"/>
      <c r="F74" s="41">
        <v>25365659.257103499</v>
      </c>
      <c r="G74" s="41">
        <v>3282405.2270095302</v>
      </c>
      <c r="H74" s="41">
        <v>18058825.092893701</v>
      </c>
      <c r="I74" s="41">
        <v>101517.68743328001</v>
      </c>
      <c r="J74" s="41">
        <v>558520.36369771999</v>
      </c>
      <c r="K74" s="24"/>
      <c r="L74" s="41">
        <v>3378697.5738368798</v>
      </c>
      <c r="M74" s="25"/>
      <c r="N74" s="41">
        <v>1175170.29480532</v>
      </c>
      <c r="O74" s="24"/>
      <c r="P74" s="41">
        <v>23997518.003018402</v>
      </c>
      <c r="Q74" s="25"/>
      <c r="R74" s="41">
        <v>28805082.0316821</v>
      </c>
      <c r="S74" s="25"/>
      <c r="T74" s="41">
        <v>110138727.733565</v>
      </c>
      <c r="U74" s="24"/>
      <c r="V74" s="41">
        <v>132166.49670323799</v>
      </c>
      <c r="W74" s="25"/>
      <c r="X74" s="41">
        <v>331964.13506020198</v>
      </c>
      <c r="Y74" s="24"/>
      <c r="Z74" s="24">
        <f t="shared" si="21"/>
        <v>-982278.59736036137</v>
      </c>
      <c r="AA74" s="24"/>
      <c r="AB74" s="24">
        <f t="shared" si="22"/>
        <v>-53413163.422613412</v>
      </c>
      <c r="AC74" s="12"/>
      <c r="AD74" s="24"/>
      <c r="AE74" s="24"/>
      <c r="AF74" s="24">
        <f>BA74/100*AF25</f>
        <v>8084826284.6280813</v>
      </c>
      <c r="AG74" s="26">
        <f t="shared" si="28"/>
        <v>7.2978400128672028E-3</v>
      </c>
      <c r="AH74" s="26">
        <f t="shared" si="23"/>
        <v>-6.6065938267801045E-3</v>
      </c>
      <c r="AU74" s="23">
        <v>13045147</v>
      </c>
      <c r="AW74" s="23">
        <f t="shared" si="24"/>
        <v>3.2605124111496946E-4</v>
      </c>
      <c r="AX74" s="43">
        <v>8105.6939640751998</v>
      </c>
      <c r="AY74" s="26">
        <f t="shared" si="25"/>
        <v>6.9695163522958464E-3</v>
      </c>
      <c r="AZ74" s="23">
        <f t="shared" si="29"/>
        <v>120.58215542380572</v>
      </c>
      <c r="BA74" s="23">
        <f t="shared" si="19"/>
        <v>140.6784713830944</v>
      </c>
      <c r="BC74" s="26">
        <f t="shared" si="30"/>
        <v>1.5510851521672789E-2</v>
      </c>
    </row>
    <row r="75" spans="1:55" s="31" customFormat="1">
      <c r="A75" s="31">
        <f t="shared" si="26"/>
        <v>2030</v>
      </c>
      <c r="B75" s="31">
        <f t="shared" si="27"/>
        <v>2</v>
      </c>
      <c r="C75" s="32"/>
      <c r="D75" s="44">
        <v>140921729.93747199</v>
      </c>
      <c r="E75" s="32"/>
      <c r="F75" s="44">
        <v>25614192.538362101</v>
      </c>
      <c r="G75" s="44">
        <v>3389765.5351204299</v>
      </c>
      <c r="H75" s="44">
        <v>18649489.831707899</v>
      </c>
      <c r="I75" s="44">
        <v>104838.10933362</v>
      </c>
      <c r="J75" s="44">
        <v>576788.34531054599</v>
      </c>
      <c r="K75" s="32"/>
      <c r="L75" s="44">
        <v>2734457.5056423801</v>
      </c>
      <c r="M75" s="33"/>
      <c r="N75" s="44">
        <v>1190093.1911780799</v>
      </c>
      <c r="O75" s="32"/>
      <c r="P75" s="44">
        <v>20736654.599445399</v>
      </c>
      <c r="Q75" s="33"/>
      <c r="R75" s="44">
        <v>32974454.623951901</v>
      </c>
      <c r="S75" s="33"/>
      <c r="T75" s="44">
        <v>126080685.206719</v>
      </c>
      <c r="U75" s="32"/>
      <c r="V75" s="44">
        <v>136046.01509212499</v>
      </c>
      <c r="W75" s="33"/>
      <c r="X75" s="44">
        <v>341708.36675689899</v>
      </c>
      <c r="Y75" s="32"/>
      <c r="Z75" s="32">
        <f t="shared" si="21"/>
        <v>3571757.4038614631</v>
      </c>
      <c r="AA75" s="32"/>
      <c r="AB75" s="32">
        <f t="shared" si="22"/>
        <v>-35577699.330198392</v>
      </c>
      <c r="AC75" s="12"/>
      <c r="AD75" s="32"/>
      <c r="AE75" s="32"/>
      <c r="AF75" s="32">
        <f>BA75/100*AF25</f>
        <v>8108755846.7784061</v>
      </c>
      <c r="AG75" s="34">
        <f t="shared" si="28"/>
        <v>2.9598115417548061E-3</v>
      </c>
      <c r="AH75" s="34">
        <f t="shared" si="23"/>
        <v>-4.38756573788485E-3</v>
      </c>
      <c r="AU75" s="31">
        <v>13056688</v>
      </c>
      <c r="AW75" s="31">
        <f t="shared" si="24"/>
        <v>8.846968148384989E-4</v>
      </c>
      <c r="AX75" s="46">
        <v>8122.4993413282</v>
      </c>
      <c r="AY75" s="34">
        <f t="shared" si="25"/>
        <v>2.0732805022595693E-3</v>
      </c>
      <c r="AZ75" s="31">
        <f t="shared" si="29"/>
        <v>120.83215605556633</v>
      </c>
      <c r="BA75" s="31">
        <f t="shared" si="19"/>
        <v>141.0948531463705</v>
      </c>
      <c r="BC75" s="34">
        <f t="shared" si="30"/>
        <v>1.3605070706679085E-2</v>
      </c>
    </row>
    <row r="76" spans="1:55" s="31" customFormat="1">
      <c r="A76" s="31">
        <f t="shared" si="26"/>
        <v>2030</v>
      </c>
      <c r="B76" s="31">
        <f t="shared" si="27"/>
        <v>3</v>
      </c>
      <c r="C76" s="32"/>
      <c r="D76" s="44">
        <v>141286400.76385501</v>
      </c>
      <c r="E76" s="32"/>
      <c r="F76" s="44">
        <v>25680475.777747799</v>
      </c>
      <c r="G76" s="44">
        <v>3464638.7039998798</v>
      </c>
      <c r="H76" s="44">
        <v>19061419.915726401</v>
      </c>
      <c r="I76" s="44">
        <v>107153.77435050999</v>
      </c>
      <c r="J76" s="44">
        <v>589528.45100183995</v>
      </c>
      <c r="K76" s="32"/>
      <c r="L76" s="44">
        <v>2803569.9001706801</v>
      </c>
      <c r="M76" s="33"/>
      <c r="N76" s="44">
        <v>1194062.1121208901</v>
      </c>
      <c r="O76" s="32"/>
      <c r="P76" s="44">
        <v>21117114.9752055</v>
      </c>
      <c r="Q76" s="33"/>
      <c r="R76" s="44">
        <v>29057842.799851101</v>
      </c>
      <c r="S76" s="33"/>
      <c r="T76" s="44">
        <v>111105180.43786401</v>
      </c>
      <c r="U76" s="32"/>
      <c r="V76" s="44">
        <v>134634.08108491899</v>
      </c>
      <c r="W76" s="33"/>
      <c r="X76" s="44">
        <v>338161.99560266698</v>
      </c>
      <c r="Y76" s="32"/>
      <c r="Z76" s="32">
        <f t="shared" si="21"/>
        <v>-485630.90910334885</v>
      </c>
      <c r="AA76" s="32"/>
      <c r="AB76" s="32">
        <f t="shared" si="22"/>
        <v>-51298335.301196501</v>
      </c>
      <c r="AC76" s="12"/>
      <c r="AD76" s="32"/>
      <c r="AE76" s="32"/>
      <c r="AF76" s="32">
        <f>BA76/100*AF25</f>
        <v>8176232321.2718277</v>
      </c>
      <c r="AG76" s="34">
        <f t="shared" si="28"/>
        <v>8.3214337400761475E-3</v>
      </c>
      <c r="AH76" s="34">
        <f t="shared" si="23"/>
        <v>-6.2740799533955701E-3</v>
      </c>
      <c r="AU76" s="31">
        <v>13152252</v>
      </c>
      <c r="AW76" s="31">
        <f t="shared" si="24"/>
        <v>7.3191608775517959E-3</v>
      </c>
      <c r="AX76" s="46">
        <v>8130.5811499365</v>
      </c>
      <c r="AY76" s="34">
        <f t="shared" si="25"/>
        <v>9.9499036794977857E-4</v>
      </c>
      <c r="AZ76" s="31">
        <f t="shared" si="29"/>
        <v>120.95238288698023</v>
      </c>
      <c r="BA76" s="31">
        <f t="shared" si="19"/>
        <v>142.2689646178938</v>
      </c>
      <c r="BC76" s="34">
        <f t="shared" si="30"/>
        <v>1.5644415092510088E-2</v>
      </c>
    </row>
    <row r="77" spans="1:55" s="31" customFormat="1">
      <c r="A77" s="31">
        <f t="shared" si="26"/>
        <v>2030</v>
      </c>
      <c r="B77" s="31">
        <f t="shared" si="27"/>
        <v>4</v>
      </c>
      <c r="C77" s="32"/>
      <c r="D77" s="44">
        <v>141732143.461606</v>
      </c>
      <c r="E77" s="32"/>
      <c r="F77" s="44">
        <v>25761494.7894205</v>
      </c>
      <c r="G77" s="44">
        <v>3514488.9325710498</v>
      </c>
      <c r="H77" s="44">
        <v>19335681.165129699</v>
      </c>
      <c r="I77" s="44">
        <v>108695.53399703999</v>
      </c>
      <c r="J77" s="44">
        <v>598010.75768440904</v>
      </c>
      <c r="K77" s="32"/>
      <c r="L77" s="44">
        <v>2772926.21019318</v>
      </c>
      <c r="M77" s="33"/>
      <c r="N77" s="44">
        <v>1199272.49030976</v>
      </c>
      <c r="O77" s="32"/>
      <c r="P77" s="44">
        <v>20986770.685723402</v>
      </c>
      <c r="Q77" s="33"/>
      <c r="R77" s="44">
        <v>33344564.9387592</v>
      </c>
      <c r="S77" s="33"/>
      <c r="T77" s="44">
        <v>127495834.073475</v>
      </c>
      <c r="U77" s="32"/>
      <c r="V77" s="44">
        <v>135987.03570676499</v>
      </c>
      <c r="W77" s="33"/>
      <c r="X77" s="44">
        <v>341560.227545103</v>
      </c>
      <c r="Y77" s="32"/>
      <c r="Z77" s="32">
        <f t="shared" si="21"/>
        <v>3746858.4845425263</v>
      </c>
      <c r="AA77" s="32"/>
      <c r="AB77" s="32">
        <f t="shared" si="22"/>
        <v>-35223080.073854387</v>
      </c>
      <c r="AC77" s="12"/>
      <c r="AD77" s="32"/>
      <c r="AE77" s="32"/>
      <c r="AF77" s="32">
        <f>BA77/100*AF25</f>
        <v>8220280253.0315561</v>
      </c>
      <c r="AG77" s="34">
        <f t="shared" si="28"/>
        <v>5.3873141110643849E-3</v>
      </c>
      <c r="AH77" s="34">
        <f t="shared" si="23"/>
        <v>-4.284900148126272E-3</v>
      </c>
      <c r="AU77" s="31">
        <v>13182438</v>
      </c>
      <c r="AW77" s="31">
        <f t="shared" si="24"/>
        <v>2.2951202577322881E-3</v>
      </c>
      <c r="AX77" s="46">
        <v>8155.6649127401997</v>
      </c>
      <c r="AY77" s="34">
        <f t="shared" si="25"/>
        <v>3.0851131476494348E-3</v>
      </c>
      <c r="AZ77" s="31">
        <f t="shared" si="29"/>
        <v>121.32553467366439</v>
      </c>
      <c r="BA77" s="31">
        <f t="shared" si="19"/>
        <v>143.0354122185463</v>
      </c>
      <c r="BC77" s="34">
        <f t="shared" si="30"/>
        <v>1.3687172868849476E-2</v>
      </c>
    </row>
    <row r="78" spans="1:55" s="23" customFormat="1">
      <c r="A78" s="23">
        <f t="shared" si="26"/>
        <v>2031</v>
      </c>
      <c r="B78" s="23">
        <f t="shared" si="27"/>
        <v>1</v>
      </c>
      <c r="C78" s="24"/>
      <c r="D78" s="41">
        <v>142457837.32691401</v>
      </c>
      <c r="E78" s="24"/>
      <c r="F78" s="41">
        <v>25893398.239642002</v>
      </c>
      <c r="G78" s="41">
        <v>3629835.4704630198</v>
      </c>
      <c r="H78" s="41">
        <v>19970283.783880599</v>
      </c>
      <c r="I78" s="41">
        <v>112262.95269473</v>
      </c>
      <c r="J78" s="41">
        <v>617637.64280041901</v>
      </c>
      <c r="K78" s="24"/>
      <c r="L78" s="41">
        <v>3386650.8778844401</v>
      </c>
      <c r="M78" s="25"/>
      <c r="N78" s="41">
        <v>1207281.34662657</v>
      </c>
      <c r="O78" s="24"/>
      <c r="P78" s="41">
        <v>24215453.2683581</v>
      </c>
      <c r="Q78" s="25"/>
      <c r="R78" s="41">
        <v>29333848.724057499</v>
      </c>
      <c r="S78" s="25"/>
      <c r="T78" s="41">
        <v>112160513.01097</v>
      </c>
      <c r="U78" s="24"/>
      <c r="V78" s="41">
        <v>136154.48104486399</v>
      </c>
      <c r="W78" s="25"/>
      <c r="X78" s="41">
        <v>341980.80195857701</v>
      </c>
      <c r="Y78" s="24"/>
      <c r="Z78" s="24">
        <f t="shared" ref="Z78:Z109" si="31">R78+V78-N78-L78-F78</f>
        <v>-1017327.2590506487</v>
      </c>
      <c r="AA78" s="24"/>
      <c r="AB78" s="24">
        <f t="shared" ref="AB78:AB109" si="32">T78-P78-D78</f>
        <v>-54512777.584302112</v>
      </c>
      <c r="AC78" s="12"/>
      <c r="AD78" s="24"/>
      <c r="AE78" s="24"/>
      <c r="AF78" s="24">
        <f>BA78/100*AF25</f>
        <v>8256641919.4657135</v>
      </c>
      <c r="AG78" s="26">
        <f t="shared" si="28"/>
        <v>4.4234095815343473E-3</v>
      </c>
      <c r="AH78" s="26">
        <f t="shared" ref="AH78:AH109" si="33">AB78/AF78</f>
        <v>-6.6022940217116298E-3</v>
      </c>
      <c r="AU78" s="23">
        <v>13142740</v>
      </c>
      <c r="AW78" s="23">
        <f t="shared" si="24"/>
        <v>-3.0114308142393689E-3</v>
      </c>
      <c r="AX78" s="43">
        <v>8216.4841325604993</v>
      </c>
      <c r="AY78" s="26">
        <f t="shared" si="25"/>
        <v>7.4572975313505294E-3</v>
      </c>
      <c r="AZ78" s="23">
        <f t="shared" si="29"/>
        <v>122.23029528387609</v>
      </c>
      <c r="BA78" s="23">
        <f t="shared" si="19"/>
        <v>143.66811643145252</v>
      </c>
      <c r="BC78" s="26">
        <f t="shared" si="30"/>
        <v>1.5714748013794324E-2</v>
      </c>
    </row>
    <row r="79" spans="1:55" s="31" customFormat="1">
      <c r="A79" s="31">
        <f t="shared" si="26"/>
        <v>2031</v>
      </c>
      <c r="B79" s="31">
        <f t="shared" si="27"/>
        <v>2</v>
      </c>
      <c r="C79" s="32"/>
      <c r="D79" s="44">
        <v>143052962.183514</v>
      </c>
      <c r="E79" s="32"/>
      <c r="F79" s="44">
        <v>26001569.226955801</v>
      </c>
      <c r="G79" s="44">
        <v>3780067.2874636301</v>
      </c>
      <c r="H79" s="44">
        <v>20796814.915465899</v>
      </c>
      <c r="I79" s="44">
        <v>116909.29755042</v>
      </c>
      <c r="J79" s="44">
        <v>643200.46130305901</v>
      </c>
      <c r="K79" s="32"/>
      <c r="L79" s="44">
        <v>2733477.30889282</v>
      </c>
      <c r="M79" s="33"/>
      <c r="N79" s="44">
        <v>1214332.6489559801</v>
      </c>
      <c r="O79" s="32"/>
      <c r="P79" s="44">
        <v>20864926.69875</v>
      </c>
      <c r="Q79" s="33"/>
      <c r="R79" s="44">
        <v>33593305.167757198</v>
      </c>
      <c r="S79" s="33"/>
      <c r="T79" s="44">
        <v>128446913.897787</v>
      </c>
      <c r="U79" s="32"/>
      <c r="V79" s="44">
        <v>138416.14579887001</v>
      </c>
      <c r="W79" s="33"/>
      <c r="X79" s="44">
        <v>347661.45176459802</v>
      </c>
      <c r="Y79" s="32"/>
      <c r="Z79" s="32">
        <f t="shared" si="31"/>
        <v>3782342.1287514679</v>
      </c>
      <c r="AA79" s="32"/>
      <c r="AB79" s="32">
        <f t="shared" si="32"/>
        <v>-35470974.984476998</v>
      </c>
      <c r="AC79" s="12"/>
      <c r="AD79" s="32"/>
      <c r="AE79" s="32"/>
      <c r="AF79" s="32">
        <f>BA79/100*AF25</f>
        <v>8253548406.7176867</v>
      </c>
      <c r="AG79" s="34">
        <f t="shared" si="28"/>
        <v>-3.7466960275140874E-4</v>
      </c>
      <c r="AH79" s="34">
        <f t="shared" si="33"/>
        <v>-4.2976636516248749E-3</v>
      </c>
      <c r="AU79" s="31">
        <v>13067380</v>
      </c>
      <c r="AW79" s="31">
        <f t="shared" ref="AW79:AW110" si="34">(AU79-AU78)/AU78</f>
        <v>-5.7339641505500371E-3</v>
      </c>
      <c r="AX79" s="46">
        <v>8260.7726398875002</v>
      </c>
      <c r="AY79" s="34">
        <f t="shared" ref="AY79:AY110" si="35">(AX79-AX78)/AX78</f>
        <v>5.3902017715208844E-3</v>
      </c>
      <c r="AZ79" s="31">
        <f t="shared" si="29"/>
        <v>122.88914123804875</v>
      </c>
      <c r="BA79" s="31">
        <f t="shared" si="19"/>
        <v>143.6142883553411</v>
      </c>
      <c r="BC79" s="34">
        <f t="shared" si="30"/>
        <v>1.3743780485998756E-2</v>
      </c>
    </row>
    <row r="80" spans="1:55" s="31" customFormat="1">
      <c r="A80" s="31">
        <f t="shared" si="26"/>
        <v>2031</v>
      </c>
      <c r="B80" s="31">
        <f t="shared" si="27"/>
        <v>3</v>
      </c>
      <c r="C80" s="32"/>
      <c r="D80" s="44">
        <v>143444769.680462</v>
      </c>
      <c r="E80" s="32"/>
      <c r="F80" s="44">
        <v>26072784.877439599</v>
      </c>
      <c r="G80" s="44">
        <v>3879251.7561517698</v>
      </c>
      <c r="H80" s="44">
        <v>21342498.598038699</v>
      </c>
      <c r="I80" s="44">
        <v>119976.85843768</v>
      </c>
      <c r="J80" s="44">
        <v>660077.27622798097</v>
      </c>
      <c r="K80" s="32"/>
      <c r="L80" s="44">
        <v>2741826.59004738</v>
      </c>
      <c r="M80" s="33"/>
      <c r="N80" s="44">
        <v>1219323.4826947199</v>
      </c>
      <c r="O80" s="32"/>
      <c r="P80" s="44">
        <v>20935709.253048301</v>
      </c>
      <c r="Q80" s="33"/>
      <c r="R80" s="44">
        <v>29486439.343136199</v>
      </c>
      <c r="S80" s="33"/>
      <c r="T80" s="44">
        <v>112743956.46830601</v>
      </c>
      <c r="U80" s="32"/>
      <c r="V80" s="44">
        <v>143063.301986231</v>
      </c>
      <c r="W80" s="33"/>
      <c r="X80" s="44">
        <v>359333.76829494297</v>
      </c>
      <c r="Y80" s="32"/>
      <c r="Z80" s="32">
        <f t="shared" si="31"/>
        <v>-404432.30505926535</v>
      </c>
      <c r="AA80" s="32"/>
      <c r="AB80" s="32">
        <f t="shared" si="32"/>
        <v>-51636522.465204298</v>
      </c>
      <c r="AC80" s="12"/>
      <c r="AD80" s="32"/>
      <c r="AE80" s="32"/>
      <c r="AF80" s="32">
        <f>BA80/100*AF25</f>
        <v>8306862504.1475945</v>
      </c>
      <c r="AG80" s="34">
        <f t="shared" si="28"/>
        <v>6.4595365293447183E-3</v>
      </c>
      <c r="AH80" s="34">
        <f t="shared" si="33"/>
        <v>-6.2161282240343237E-3</v>
      </c>
      <c r="AU80" s="31">
        <v>13065702</v>
      </c>
      <c r="AW80" s="31">
        <f t="shared" si="34"/>
        <v>-1.2841135713509517E-4</v>
      </c>
      <c r="AX80" s="46">
        <v>8315.2011687823997</v>
      </c>
      <c r="AY80" s="34">
        <f t="shared" si="35"/>
        <v>6.5887939624544294E-3</v>
      </c>
      <c r="AZ80" s="31">
        <f t="shared" si="29"/>
        <v>123.69883246988923</v>
      </c>
      <c r="BA80" s="31">
        <f t="shared" si="19"/>
        <v>144.54197009710828</v>
      </c>
      <c r="BC80" s="34">
        <f t="shared" si="30"/>
        <v>1.5720673271576901E-2</v>
      </c>
    </row>
    <row r="81" spans="1:55" s="31" customFormat="1">
      <c r="A81" s="31">
        <f t="shared" si="26"/>
        <v>2031</v>
      </c>
      <c r="B81" s="31">
        <f t="shared" si="27"/>
        <v>4</v>
      </c>
      <c r="C81" s="32"/>
      <c r="D81" s="44">
        <v>143891467.14358699</v>
      </c>
      <c r="E81" s="32"/>
      <c r="F81" s="44">
        <v>26153977.429021001</v>
      </c>
      <c r="G81" s="44">
        <v>3958908.0759821301</v>
      </c>
      <c r="H81" s="44">
        <v>21780744.167331301</v>
      </c>
      <c r="I81" s="44">
        <v>122440.45595821</v>
      </c>
      <c r="J81" s="44">
        <v>673631.26290715404</v>
      </c>
      <c r="K81" s="32"/>
      <c r="L81" s="44">
        <v>2741477.80253514</v>
      </c>
      <c r="M81" s="33"/>
      <c r="N81" s="44">
        <v>1224839.17216689</v>
      </c>
      <c r="O81" s="32"/>
      <c r="P81" s="44">
        <v>20964245.089073598</v>
      </c>
      <c r="Q81" s="33"/>
      <c r="R81" s="44">
        <v>34071585.567874797</v>
      </c>
      <c r="S81" s="33"/>
      <c r="T81" s="44">
        <v>130275660.46101201</v>
      </c>
      <c r="U81" s="32"/>
      <c r="V81" s="44">
        <v>136176.09586348999</v>
      </c>
      <c r="W81" s="33"/>
      <c r="X81" s="44">
        <v>342035.09215124103</v>
      </c>
      <c r="Y81" s="32"/>
      <c r="Z81" s="32">
        <f t="shared" si="31"/>
        <v>4087467.2600152567</v>
      </c>
      <c r="AA81" s="32"/>
      <c r="AB81" s="32">
        <f t="shared" si="32"/>
        <v>-34580051.771648586</v>
      </c>
      <c r="AC81" s="12"/>
      <c r="AD81" s="32"/>
      <c r="AE81" s="32"/>
      <c r="AF81" s="32">
        <f>BA81/100*AF25</f>
        <v>8399001194.6785917</v>
      </c>
      <c r="AG81" s="34">
        <f t="shared" si="28"/>
        <v>1.1091876202957816E-2</v>
      </c>
      <c r="AH81" s="34">
        <f t="shared" si="33"/>
        <v>-4.1171623827792386E-3</v>
      </c>
      <c r="AU81" s="31">
        <v>13200105</v>
      </c>
      <c r="AW81" s="31">
        <f t="shared" si="34"/>
        <v>1.0286703309167774E-2</v>
      </c>
      <c r="AX81" s="46">
        <v>8321.8281733402</v>
      </c>
      <c r="AY81" s="34">
        <f t="shared" si="35"/>
        <v>7.9697465199999673E-4</v>
      </c>
      <c r="AZ81" s="31">
        <f t="shared" si="29"/>
        <v>123.79741730384973</v>
      </c>
      <c r="BA81" s="31">
        <f t="shared" si="19"/>
        <v>146.14521173555704</v>
      </c>
      <c r="BC81" s="34">
        <f t="shared" si="30"/>
        <v>1.3724948380970598E-2</v>
      </c>
    </row>
    <row r="82" spans="1:55" s="23" customFormat="1">
      <c r="A82" s="23">
        <f t="shared" ref="A82:A113" si="36">A78+1</f>
        <v>2032</v>
      </c>
      <c r="B82" s="23">
        <f t="shared" ref="B82:B113" si="37">B78</f>
        <v>1</v>
      </c>
      <c r="C82" s="24"/>
      <c r="D82" s="41">
        <v>144418139.66093799</v>
      </c>
      <c r="E82" s="24"/>
      <c r="F82" s="41">
        <v>26249706.3933906</v>
      </c>
      <c r="G82" s="41">
        <v>4111796.9274839899</v>
      </c>
      <c r="H82" s="41">
        <v>22621893.518790599</v>
      </c>
      <c r="I82" s="41">
        <v>127168.97713868</v>
      </c>
      <c r="J82" s="41">
        <v>699646.191302803</v>
      </c>
      <c r="K82" s="24"/>
      <c r="L82" s="41">
        <v>3371952.8828758001</v>
      </c>
      <c r="M82" s="25"/>
      <c r="N82" s="41">
        <v>1230544.8996518201</v>
      </c>
      <c r="O82" s="24"/>
      <c r="P82" s="41">
        <v>24267174.507274099</v>
      </c>
      <c r="Q82" s="25"/>
      <c r="R82" s="41">
        <v>29924912.261261601</v>
      </c>
      <c r="S82" s="25"/>
      <c r="T82" s="41">
        <v>114420495.673952</v>
      </c>
      <c r="U82" s="24"/>
      <c r="V82" s="41">
        <v>139745.00644578299</v>
      </c>
      <c r="W82" s="25"/>
      <c r="X82" s="41">
        <v>350999.16658848798</v>
      </c>
      <c r="Y82" s="24"/>
      <c r="Z82" s="24">
        <f t="shared" si="31"/>
        <v>-787546.90821083635</v>
      </c>
      <c r="AA82" s="24"/>
      <c r="AB82" s="24">
        <f t="shared" si="32"/>
        <v>-54264818.494260103</v>
      </c>
      <c r="AC82" s="12"/>
      <c r="AD82" s="24"/>
      <c r="AE82" s="24"/>
      <c r="AF82" s="24">
        <f>BA82/100*AF25</f>
        <v>8410136054.4770985</v>
      </c>
      <c r="AG82" s="26">
        <f t="shared" si="28"/>
        <v>1.3257361846265149E-3</v>
      </c>
      <c r="AH82" s="26">
        <f t="shared" si="33"/>
        <v>-6.4523116086061972E-3</v>
      </c>
      <c r="AU82" s="23">
        <v>13185558</v>
      </c>
      <c r="AW82" s="23">
        <f t="shared" si="34"/>
        <v>-1.1020366883445246E-3</v>
      </c>
      <c r="AX82" s="43">
        <v>8342.0539716047006</v>
      </c>
      <c r="AY82" s="26">
        <f t="shared" si="35"/>
        <v>2.4304513194944232E-3</v>
      </c>
      <c r="AZ82" s="23">
        <f t="shared" si="29"/>
        <v>124.09830090008586</v>
      </c>
      <c r="BA82" s="23">
        <f t="shared" si="19"/>
        <v>146.33896173096477</v>
      </c>
      <c r="BC82" s="26">
        <f t="shared" si="30"/>
        <v>1.5682981906897799E-2</v>
      </c>
    </row>
    <row r="83" spans="1:55" s="31" customFormat="1">
      <c r="A83" s="31">
        <f t="shared" si="36"/>
        <v>2032</v>
      </c>
      <c r="B83" s="31">
        <f t="shared" si="37"/>
        <v>2</v>
      </c>
      <c r="C83" s="32"/>
      <c r="D83" s="44">
        <v>145138921.53343099</v>
      </c>
      <c r="E83" s="32"/>
      <c r="F83" s="44">
        <v>26380717.030773401</v>
      </c>
      <c r="G83" s="44">
        <v>4234877.1460717497</v>
      </c>
      <c r="H83" s="44">
        <v>23299044.566925</v>
      </c>
      <c r="I83" s="44">
        <v>130975.58183727</v>
      </c>
      <c r="J83" s="44">
        <v>720589.00722448505</v>
      </c>
      <c r="K83" s="32"/>
      <c r="L83" s="44">
        <v>2718652.49569121</v>
      </c>
      <c r="M83" s="33"/>
      <c r="N83" s="44">
        <v>1239274.96009803</v>
      </c>
      <c r="O83" s="32"/>
      <c r="P83" s="44">
        <v>20925225.9093046</v>
      </c>
      <c r="Q83" s="33"/>
      <c r="R83" s="44">
        <v>34565326.991796598</v>
      </c>
      <c r="S83" s="33"/>
      <c r="T83" s="44">
        <v>132163523.58878601</v>
      </c>
      <c r="U83" s="32"/>
      <c r="V83" s="44">
        <v>139395.11728734299</v>
      </c>
      <c r="W83" s="33"/>
      <c r="X83" s="44">
        <v>350120.34589833103</v>
      </c>
      <c r="Y83" s="32"/>
      <c r="Z83" s="32">
        <f t="shared" si="31"/>
        <v>4366077.6225213036</v>
      </c>
      <c r="AA83" s="32"/>
      <c r="AB83" s="32">
        <f t="shared" si="32"/>
        <v>-33900623.853949592</v>
      </c>
      <c r="AC83" s="12"/>
      <c r="AD83" s="32"/>
      <c r="AE83" s="32"/>
      <c r="AF83" s="32">
        <f>BA83/100*AF25</f>
        <v>8447968352.1092796</v>
      </c>
      <c r="AG83" s="34">
        <f t="shared" si="28"/>
        <v>4.4984168373877033E-3</v>
      </c>
      <c r="AH83" s="34">
        <f t="shared" si="33"/>
        <v>-4.0128729702787443E-3</v>
      </c>
      <c r="AU83" s="31">
        <v>13135333</v>
      </c>
      <c r="AW83" s="31">
        <f t="shared" si="34"/>
        <v>-3.8090917350634686E-3</v>
      </c>
      <c r="AX83" s="46">
        <v>8411.6206423161002</v>
      </c>
      <c r="AY83" s="34">
        <f t="shared" si="35"/>
        <v>8.3392736307144263E-3</v>
      </c>
      <c r="AZ83" s="31">
        <f t="shared" si="29"/>
        <v>125.13319058839841</v>
      </c>
      <c r="BA83" s="31">
        <f t="shared" si="19"/>
        <v>146.99725538038118</v>
      </c>
      <c r="BC83" s="34">
        <f t="shared" si="30"/>
        <v>1.3728095004794348E-2</v>
      </c>
    </row>
    <row r="84" spans="1:55" s="31" customFormat="1">
      <c r="A84" s="31">
        <f t="shared" si="36"/>
        <v>2032</v>
      </c>
      <c r="B84" s="31">
        <f t="shared" si="37"/>
        <v>3</v>
      </c>
      <c r="C84" s="32"/>
      <c r="D84" s="44">
        <v>145470862.921552</v>
      </c>
      <c r="E84" s="32"/>
      <c r="F84" s="44">
        <v>26441051.3073292</v>
      </c>
      <c r="G84" s="44">
        <v>4340243.83847968</v>
      </c>
      <c r="H84" s="44">
        <v>23878741.020353202</v>
      </c>
      <c r="I84" s="44">
        <v>134234.34551998999</v>
      </c>
      <c r="J84" s="44">
        <v>738517.76351607696</v>
      </c>
      <c r="K84" s="32"/>
      <c r="L84" s="44">
        <v>2726058.2654856201</v>
      </c>
      <c r="M84" s="33"/>
      <c r="N84" s="44">
        <v>1243814.6610221099</v>
      </c>
      <c r="O84" s="32"/>
      <c r="P84" s="44">
        <v>20988630.579029299</v>
      </c>
      <c r="Q84" s="33"/>
      <c r="R84" s="44">
        <v>30510766.979386799</v>
      </c>
      <c r="S84" s="33"/>
      <c r="T84" s="44">
        <v>116660561.965728</v>
      </c>
      <c r="U84" s="32"/>
      <c r="V84" s="44">
        <v>138788.293751602</v>
      </c>
      <c r="W84" s="33"/>
      <c r="X84" s="44">
        <v>348596.18012862903</v>
      </c>
      <c r="Y84" s="32"/>
      <c r="Z84" s="32">
        <f t="shared" si="31"/>
        <v>238631.03930146992</v>
      </c>
      <c r="AA84" s="32"/>
      <c r="AB84" s="32">
        <f t="shared" si="32"/>
        <v>-49798931.534853309</v>
      </c>
      <c r="AC84" s="12"/>
      <c r="AD84" s="32"/>
      <c r="AE84" s="32"/>
      <c r="AF84" s="32">
        <f>BA84/100*AF25</f>
        <v>8523349787.6858711</v>
      </c>
      <c r="AG84" s="34">
        <f t="shared" si="28"/>
        <v>8.9230253280684155E-3</v>
      </c>
      <c r="AH84" s="34">
        <f t="shared" si="33"/>
        <v>-5.8426478761672354E-3</v>
      </c>
      <c r="AU84" s="31">
        <v>13222611</v>
      </c>
      <c r="AW84" s="31">
        <f t="shared" si="34"/>
        <v>6.644521307529851E-3</v>
      </c>
      <c r="AX84" s="46">
        <v>8430.6600460451009</v>
      </c>
      <c r="AY84" s="34">
        <f t="shared" si="35"/>
        <v>2.2634643832152523E-3</v>
      </c>
      <c r="AZ84" s="31">
        <f t="shared" si="29"/>
        <v>125.41642510845334</v>
      </c>
      <c r="BA84" s="31">
        <f t="shared" si="19"/>
        <v>148.30891561329688</v>
      </c>
      <c r="BC84" s="34">
        <f t="shared" si="30"/>
        <v>1.5746933957845124E-2</v>
      </c>
    </row>
    <row r="85" spans="1:55" s="31" customFormat="1">
      <c r="A85" s="31">
        <f t="shared" si="36"/>
        <v>2032</v>
      </c>
      <c r="B85" s="31">
        <f t="shared" si="37"/>
        <v>4</v>
      </c>
      <c r="C85" s="32"/>
      <c r="D85" s="44">
        <v>146646153.875534</v>
      </c>
      <c r="E85" s="32"/>
      <c r="F85" s="44">
        <v>26654674.350398999</v>
      </c>
      <c r="G85" s="44">
        <v>4452937.4188139802</v>
      </c>
      <c r="H85" s="44">
        <v>24498747.8493708</v>
      </c>
      <c r="I85" s="44">
        <v>137719.71398393999</v>
      </c>
      <c r="J85" s="44">
        <v>757693.232454782</v>
      </c>
      <c r="K85" s="32"/>
      <c r="L85" s="44">
        <v>2716062.2388096498</v>
      </c>
      <c r="M85" s="33"/>
      <c r="N85" s="44">
        <v>1257015.3158722599</v>
      </c>
      <c r="O85" s="32"/>
      <c r="P85" s="44">
        <v>21009387.2572513</v>
      </c>
      <c r="Q85" s="33"/>
      <c r="R85" s="44">
        <v>35299770.310429297</v>
      </c>
      <c r="S85" s="33"/>
      <c r="T85" s="44">
        <v>134971731.273029</v>
      </c>
      <c r="U85" s="32"/>
      <c r="V85" s="44">
        <v>142572.91218358299</v>
      </c>
      <c r="W85" s="33"/>
      <c r="X85" s="44">
        <v>358102.05049399502</v>
      </c>
      <c r="Y85" s="32"/>
      <c r="Z85" s="32">
        <f t="shared" si="31"/>
        <v>4814591.3175319731</v>
      </c>
      <c r="AA85" s="32"/>
      <c r="AB85" s="32">
        <f t="shared" si="32"/>
        <v>-32683809.859756291</v>
      </c>
      <c r="AC85" s="12"/>
      <c r="AD85" s="32"/>
      <c r="AE85" s="32"/>
      <c r="AF85" s="32">
        <f>BA85/100*AF25</f>
        <v>8588857495.8091297</v>
      </c>
      <c r="AG85" s="34">
        <f t="shared" si="28"/>
        <v>7.6856763778369161E-3</v>
      </c>
      <c r="AH85" s="34">
        <f t="shared" si="33"/>
        <v>-3.8053734010261688E-3</v>
      </c>
      <c r="AU85" s="31">
        <v>13244342</v>
      </c>
      <c r="AW85" s="31">
        <f t="shared" si="34"/>
        <v>1.6434726847821509E-3</v>
      </c>
      <c r="AX85" s="46">
        <v>8481.5162305601007</v>
      </c>
      <c r="AY85" s="34">
        <f t="shared" si="35"/>
        <v>6.0322897895588694E-3</v>
      </c>
      <c r="AZ85" s="31">
        <f t="shared" si="29"/>
        <v>126.17297332907803</v>
      </c>
      <c r="BA85" s="31">
        <f t="shared" si="19"/>
        <v>149.44876994264857</v>
      </c>
      <c r="BC85" s="34">
        <f t="shared" si="30"/>
        <v>1.3744388906321726E-2</v>
      </c>
    </row>
    <row r="86" spans="1:55" s="23" customFormat="1">
      <c r="A86" s="23">
        <f t="shared" si="36"/>
        <v>2033</v>
      </c>
      <c r="B86" s="23">
        <f t="shared" si="37"/>
        <v>1</v>
      </c>
      <c r="C86" s="24"/>
      <c r="D86" s="41">
        <v>147618607.17730799</v>
      </c>
      <c r="E86" s="24"/>
      <c r="F86" s="41">
        <v>26831429.249145102</v>
      </c>
      <c r="G86" s="41">
        <v>4560210.0292934496</v>
      </c>
      <c r="H86" s="41">
        <v>25088930.101691902</v>
      </c>
      <c r="I86" s="41">
        <v>141037.42358639999</v>
      </c>
      <c r="J86" s="41">
        <v>775946.29180493101</v>
      </c>
      <c r="K86" s="24"/>
      <c r="L86" s="41">
        <v>3357604.7678680499</v>
      </c>
      <c r="M86" s="25"/>
      <c r="N86" s="41">
        <v>1267390.0855034001</v>
      </c>
      <c r="O86" s="24"/>
      <c r="P86" s="41">
        <v>24395433.411758799</v>
      </c>
      <c r="Q86" s="25"/>
      <c r="R86" s="41">
        <v>31149834.194019798</v>
      </c>
      <c r="S86" s="25"/>
      <c r="T86" s="41">
        <v>119104090.84991901</v>
      </c>
      <c r="U86" s="24"/>
      <c r="V86" s="41">
        <v>138692.69043732699</v>
      </c>
      <c r="W86" s="25"/>
      <c r="X86" s="41">
        <v>348356.05216637102</v>
      </c>
      <c r="Y86" s="24"/>
      <c r="Z86" s="24">
        <f t="shared" si="31"/>
        <v>-167897.21805942431</v>
      </c>
      <c r="AA86" s="24"/>
      <c r="AB86" s="24">
        <f t="shared" si="32"/>
        <v>-52909949.739147782</v>
      </c>
      <c r="AC86" s="12"/>
      <c r="AD86" s="24"/>
      <c r="AE86" s="24"/>
      <c r="AF86" s="24">
        <f>BA86/100*AF25</f>
        <v>8666035591.2446575</v>
      </c>
      <c r="AG86" s="26">
        <f t="shared" si="28"/>
        <v>8.9858395570291266E-3</v>
      </c>
      <c r="AH86" s="26">
        <f t="shared" si="33"/>
        <v>-6.1054387767115782E-3</v>
      </c>
      <c r="AU86" s="23">
        <v>13336370</v>
      </c>
      <c r="AW86" s="23">
        <f t="shared" si="34"/>
        <v>6.9484765645586623E-3</v>
      </c>
      <c r="AX86" s="43">
        <v>8498.6769172191998</v>
      </c>
      <c r="AY86" s="26">
        <f t="shared" si="35"/>
        <v>2.0233041112704326E-3</v>
      </c>
      <c r="AZ86" s="23">
        <f t="shared" si="29"/>
        <v>126.42825962474598</v>
      </c>
      <c r="BA86" s="23">
        <f t="shared" si="19"/>
        <v>150.79169261134859</v>
      </c>
      <c r="BC86" s="26">
        <f t="shared" si="30"/>
        <v>1.5772098065962175E-2</v>
      </c>
    </row>
    <row r="87" spans="1:55" s="31" customFormat="1">
      <c r="A87" s="31">
        <f t="shared" si="36"/>
        <v>2033</v>
      </c>
      <c r="B87" s="31">
        <f t="shared" si="37"/>
        <v>2</v>
      </c>
      <c r="C87" s="32"/>
      <c r="D87" s="44">
        <v>148314855.89179599</v>
      </c>
      <c r="E87" s="32"/>
      <c r="F87" s="44">
        <v>26957980.694655798</v>
      </c>
      <c r="G87" s="44">
        <v>4686112.6733986801</v>
      </c>
      <c r="H87" s="44">
        <v>25781609.3022733</v>
      </c>
      <c r="I87" s="44">
        <v>144931.31979583</v>
      </c>
      <c r="J87" s="44">
        <v>797369.35986409395</v>
      </c>
      <c r="K87" s="32"/>
      <c r="L87" s="44">
        <v>2706189.2380623599</v>
      </c>
      <c r="M87" s="33"/>
      <c r="N87" s="44">
        <v>1275565.6179547701</v>
      </c>
      <c r="O87" s="32"/>
      <c r="P87" s="44">
        <v>21060214.498273298</v>
      </c>
      <c r="Q87" s="33"/>
      <c r="R87" s="44">
        <v>35878204.519632503</v>
      </c>
      <c r="S87" s="33"/>
      <c r="T87" s="44">
        <v>137183424.605793</v>
      </c>
      <c r="U87" s="32"/>
      <c r="V87" s="44">
        <v>139151.23785718699</v>
      </c>
      <c r="W87" s="33"/>
      <c r="X87" s="44">
        <v>349507.79108216998</v>
      </c>
      <c r="Y87" s="32"/>
      <c r="Z87" s="32">
        <f t="shared" si="31"/>
        <v>5077620.2068167627</v>
      </c>
      <c r="AA87" s="32"/>
      <c r="AB87" s="32">
        <f t="shared" si="32"/>
        <v>-32191645.784276292</v>
      </c>
      <c r="AC87" s="12"/>
      <c r="AD87" s="32"/>
      <c r="AE87" s="32"/>
      <c r="AF87" s="32">
        <f>BA87/100*AF25</f>
        <v>8726307215.7234955</v>
      </c>
      <c r="AG87" s="34">
        <f t="shared" si="28"/>
        <v>6.9549246416355263E-3</v>
      </c>
      <c r="AH87" s="34">
        <f t="shared" si="33"/>
        <v>-3.6890342029526281E-3</v>
      </c>
      <c r="AU87" s="31">
        <v>13350948</v>
      </c>
      <c r="AW87" s="31">
        <f t="shared" si="34"/>
        <v>1.0931010462367195E-3</v>
      </c>
      <c r="AX87" s="46">
        <v>8548.4402657338997</v>
      </c>
      <c r="AY87" s="34">
        <f t="shared" si="35"/>
        <v>5.8554230263623891E-3</v>
      </c>
      <c r="AZ87" s="31">
        <f t="shared" si="29"/>
        <v>127.16855056733563</v>
      </c>
      <c r="BA87" s="31">
        <f t="shared" si="19"/>
        <v>151.84043747004517</v>
      </c>
      <c r="BC87" s="34">
        <f t="shared" si="30"/>
        <v>1.3772887094742017E-2</v>
      </c>
    </row>
    <row r="88" spans="1:55" s="31" customFormat="1">
      <c r="A88" s="31">
        <f t="shared" si="36"/>
        <v>2033</v>
      </c>
      <c r="B88" s="31">
        <f t="shared" si="37"/>
        <v>3</v>
      </c>
      <c r="C88" s="32"/>
      <c r="D88" s="44">
        <v>149018297.39577499</v>
      </c>
      <c r="E88" s="32"/>
      <c r="F88" s="44">
        <v>27085839.514799401</v>
      </c>
      <c r="G88" s="44">
        <v>4832729.7614538996</v>
      </c>
      <c r="H88" s="44">
        <v>26588253.2617185</v>
      </c>
      <c r="I88" s="44">
        <v>149465.86891093999</v>
      </c>
      <c r="J88" s="44">
        <v>822317.11118714302</v>
      </c>
      <c r="K88" s="32"/>
      <c r="L88" s="44">
        <v>2773095.2401404502</v>
      </c>
      <c r="M88" s="33"/>
      <c r="N88" s="44">
        <v>1283504.94021266</v>
      </c>
      <c r="O88" s="32"/>
      <c r="P88" s="44">
        <v>21451069.869698498</v>
      </c>
      <c r="Q88" s="33"/>
      <c r="R88" s="44">
        <v>31409019.9084314</v>
      </c>
      <c r="S88" s="33"/>
      <c r="T88" s="44">
        <v>120095109.893038</v>
      </c>
      <c r="U88" s="32"/>
      <c r="V88" s="44">
        <v>141783.91583371701</v>
      </c>
      <c r="W88" s="33"/>
      <c r="X88" s="44">
        <v>356120.31913709099</v>
      </c>
      <c r="Y88" s="32"/>
      <c r="Z88" s="32">
        <f t="shared" si="31"/>
        <v>408364.12911260501</v>
      </c>
      <c r="AA88" s="32"/>
      <c r="AB88" s="32">
        <f t="shared" si="32"/>
        <v>-50374257.37243548</v>
      </c>
      <c r="AC88" s="12"/>
      <c r="AD88" s="32"/>
      <c r="AE88" s="32"/>
      <c r="AF88" s="32">
        <f>BA88/100*AF25</f>
        <v>8750131990.2629128</v>
      </c>
      <c r="AG88" s="34">
        <f t="shared" si="28"/>
        <v>2.7302241315190694E-3</v>
      </c>
      <c r="AH88" s="34">
        <f t="shared" si="33"/>
        <v>-5.7569711438057863E-3</v>
      </c>
      <c r="AU88" s="31">
        <v>13341009</v>
      </c>
      <c r="AW88" s="31">
        <f t="shared" si="34"/>
        <v>-7.444415183101604E-4</v>
      </c>
      <c r="AX88" s="46">
        <v>8578.1653660837001</v>
      </c>
      <c r="AY88" s="34">
        <f t="shared" si="35"/>
        <v>3.4772542622719558E-3</v>
      </c>
      <c r="AZ88" s="31">
        <f t="shared" si="29"/>
        <v>127.61074795182283</v>
      </c>
      <c r="BA88" s="31">
        <f t="shared" si="19"/>
        <v>152.2549958965663</v>
      </c>
      <c r="BC88" s="34">
        <f t="shared" si="30"/>
        <v>1.5753086163446232E-2</v>
      </c>
    </row>
    <row r="89" spans="1:55" s="31" customFormat="1">
      <c r="A89" s="31">
        <f t="shared" si="36"/>
        <v>2033</v>
      </c>
      <c r="B89" s="31">
        <f t="shared" si="37"/>
        <v>4</v>
      </c>
      <c r="C89" s="32"/>
      <c r="D89" s="44">
        <v>150445050.24094099</v>
      </c>
      <c r="E89" s="32"/>
      <c r="F89" s="44">
        <v>27345168.7332028</v>
      </c>
      <c r="G89" s="44">
        <v>4928969.10813535</v>
      </c>
      <c r="H89" s="44">
        <v>27117733.751961999</v>
      </c>
      <c r="I89" s="44">
        <v>152442.34355058</v>
      </c>
      <c r="J89" s="44">
        <v>838692.79645244195</v>
      </c>
      <c r="K89" s="32"/>
      <c r="L89" s="44">
        <v>2738704.6595271602</v>
      </c>
      <c r="M89" s="33"/>
      <c r="N89" s="44">
        <v>1297393.9779447201</v>
      </c>
      <c r="O89" s="32"/>
      <c r="P89" s="44">
        <v>21349030.371083301</v>
      </c>
      <c r="Q89" s="33"/>
      <c r="R89" s="44">
        <v>36027896.857005201</v>
      </c>
      <c r="S89" s="33"/>
      <c r="T89" s="44">
        <v>137755786.23182699</v>
      </c>
      <c r="U89" s="32"/>
      <c r="V89" s="44">
        <v>144752.294062342</v>
      </c>
      <c r="W89" s="33"/>
      <c r="X89" s="44">
        <v>363576.029440207</v>
      </c>
      <c r="Y89" s="32"/>
      <c r="Z89" s="32">
        <f t="shared" si="31"/>
        <v>4791381.7803928629</v>
      </c>
      <c r="AA89" s="32"/>
      <c r="AB89" s="32">
        <f t="shared" si="32"/>
        <v>-34038294.380197302</v>
      </c>
      <c r="AC89" s="12"/>
      <c r="AD89" s="32"/>
      <c r="AE89" s="32"/>
      <c r="AF89" s="32">
        <f>BA89/100*AF25</f>
        <v>8783775116.8505955</v>
      </c>
      <c r="AG89" s="34">
        <f t="shared" si="28"/>
        <v>3.8448707545349677E-3</v>
      </c>
      <c r="AH89" s="34">
        <f t="shared" si="33"/>
        <v>-3.8751327222504828E-3</v>
      </c>
      <c r="AU89" s="31">
        <v>13373512</v>
      </c>
      <c r="AW89" s="31">
        <f t="shared" si="34"/>
        <v>2.4363224700620469E-3</v>
      </c>
      <c r="AX89" s="46">
        <v>8590.2187602390004</v>
      </c>
      <c r="AY89" s="34">
        <f t="shared" si="35"/>
        <v>1.405124946991227E-3</v>
      </c>
      <c r="AZ89" s="31">
        <f t="shared" si="29"/>
        <v>127.79005699727415</v>
      </c>
      <c r="BA89" s="31">
        <f t="shared" si="19"/>
        <v>152.84039667752086</v>
      </c>
      <c r="BC89" s="34">
        <f t="shared" si="30"/>
        <v>1.378946555852139E-2</v>
      </c>
    </row>
    <row r="90" spans="1:55" s="23" customFormat="1">
      <c r="A90" s="23">
        <f t="shared" si="36"/>
        <v>2034</v>
      </c>
      <c r="B90" s="23">
        <f t="shared" si="37"/>
        <v>1</v>
      </c>
      <c r="C90" s="24"/>
      <c r="D90" s="41">
        <v>150725637.74169999</v>
      </c>
      <c r="E90" s="24"/>
      <c r="F90" s="41">
        <v>27396168.832843099</v>
      </c>
      <c r="G90" s="41">
        <v>5045756.9697041996</v>
      </c>
      <c r="H90" s="41">
        <v>27760266.108323801</v>
      </c>
      <c r="I90" s="41">
        <v>156054.33926919999</v>
      </c>
      <c r="J90" s="41">
        <v>858564.93118526402</v>
      </c>
      <c r="K90" s="24"/>
      <c r="L90" s="41">
        <v>3374607.8128450098</v>
      </c>
      <c r="M90" s="25"/>
      <c r="N90" s="41">
        <v>1301822.5498866001</v>
      </c>
      <c r="O90" s="24"/>
      <c r="P90" s="41">
        <v>24673099.552790299</v>
      </c>
      <c r="Q90" s="25"/>
      <c r="R90" s="41">
        <v>31807912.076155402</v>
      </c>
      <c r="S90" s="25"/>
      <c r="T90" s="41">
        <v>121620308.668993</v>
      </c>
      <c r="U90" s="24"/>
      <c r="V90" s="41">
        <v>144937.17961900699</v>
      </c>
      <c r="W90" s="25"/>
      <c r="X90" s="41">
        <v>364040.408654564</v>
      </c>
      <c r="Y90" s="24"/>
      <c r="Z90" s="24">
        <f t="shared" si="31"/>
        <v>-119749.9398002997</v>
      </c>
      <c r="AA90" s="24"/>
      <c r="AB90" s="24">
        <f t="shared" si="32"/>
        <v>-53778428.625497296</v>
      </c>
      <c r="AC90" s="12"/>
      <c r="AD90" s="24"/>
      <c r="AE90" s="24"/>
      <c r="AF90" s="24">
        <f>BA90/100*AF25</f>
        <v>8859226908.5054245</v>
      </c>
      <c r="AG90" s="26">
        <f t="shared" ref="AG90:AG117" si="38">(AF90-AF89)/AF89</f>
        <v>8.5899047563369434E-3</v>
      </c>
      <c r="AH90" s="26">
        <f t="shared" si="33"/>
        <v>-6.0703297455748156E-3</v>
      </c>
      <c r="AU90" s="23">
        <v>13392931</v>
      </c>
      <c r="AW90" s="23">
        <f t="shared" si="34"/>
        <v>1.4520493943550505E-3</v>
      </c>
      <c r="AX90" s="43">
        <v>8651.4455948891991</v>
      </c>
      <c r="AY90" s="26">
        <f t="shared" si="35"/>
        <v>7.1275058713982332E-3</v>
      </c>
      <c r="AZ90" s="23">
        <f t="shared" ref="AZ90:AZ117" si="39">AZ89*((1+AY90))</f>
        <v>128.70088137882854</v>
      </c>
      <c r="BA90" s="23">
        <f t="shared" si="19"/>
        <v>154.15328112790152</v>
      </c>
      <c r="BC90" s="26">
        <f t="shared" si="30"/>
        <v>1.5835074522831265E-2</v>
      </c>
    </row>
    <row r="91" spans="1:55" s="31" customFormat="1">
      <c r="A91" s="31">
        <f t="shared" si="36"/>
        <v>2034</v>
      </c>
      <c r="B91" s="31">
        <f t="shared" si="37"/>
        <v>2</v>
      </c>
      <c r="C91" s="32"/>
      <c r="D91" s="44">
        <v>151593379.27395701</v>
      </c>
      <c r="E91" s="32"/>
      <c r="F91" s="44">
        <v>27553891.127982698</v>
      </c>
      <c r="G91" s="44">
        <v>5175988.8854689403</v>
      </c>
      <c r="H91" s="44">
        <v>28476763.684234198</v>
      </c>
      <c r="I91" s="44">
        <v>160082.13047841901</v>
      </c>
      <c r="J91" s="44">
        <v>880724.65002785495</v>
      </c>
      <c r="K91" s="32"/>
      <c r="L91" s="44">
        <v>2745268.1154840798</v>
      </c>
      <c r="M91" s="33"/>
      <c r="N91" s="44">
        <v>1311254.15329098</v>
      </c>
      <c r="O91" s="32"/>
      <c r="P91" s="44">
        <v>21459342.7705874</v>
      </c>
      <c r="Q91" s="33"/>
      <c r="R91" s="44">
        <v>36734463.1799343</v>
      </c>
      <c r="S91" s="33"/>
      <c r="T91" s="44">
        <v>140457403.806851</v>
      </c>
      <c r="U91" s="32"/>
      <c r="V91" s="44">
        <v>145138.767145839</v>
      </c>
      <c r="W91" s="33"/>
      <c r="X91" s="44">
        <v>364546.73840266903</v>
      </c>
      <c r="Y91" s="32"/>
      <c r="Z91" s="32">
        <f t="shared" si="31"/>
        <v>5269188.5503223836</v>
      </c>
      <c r="AA91" s="32"/>
      <c r="AB91" s="32">
        <f t="shared" si="32"/>
        <v>-32595318.237693414</v>
      </c>
      <c r="AC91" s="12"/>
      <c r="AD91" s="32"/>
      <c r="AE91" s="32"/>
      <c r="AF91" s="32">
        <f>BA91/100*AF25</f>
        <v>8919666786.1095028</v>
      </c>
      <c r="AG91" s="34">
        <f t="shared" si="38"/>
        <v>6.8222518994351692E-3</v>
      </c>
      <c r="AH91" s="34">
        <f t="shared" si="33"/>
        <v>-3.6543201690509043E-3</v>
      </c>
      <c r="AU91" s="31">
        <v>13430222</v>
      </c>
      <c r="AW91" s="31">
        <f t="shared" si="34"/>
        <v>2.7843793117428889E-3</v>
      </c>
      <c r="AX91" s="46">
        <v>8686.2820320457995</v>
      </c>
      <c r="AY91" s="34">
        <f t="shared" si="35"/>
        <v>4.0266608365635255E-3</v>
      </c>
      <c r="AZ91" s="31">
        <f t="shared" si="39"/>
        <v>129.21911617750789</v>
      </c>
      <c r="BA91" s="31">
        <f t="shared" ref="BA91:BA117" si="40">BA90*(1+AW91)*(1+AY91)</f>
        <v>155.20495364288053</v>
      </c>
      <c r="BC91" s="34">
        <f t="shared" si="30"/>
        <v>1.382455082098682E-2</v>
      </c>
    </row>
    <row r="92" spans="1:55" s="31" customFormat="1">
      <c r="A92" s="31">
        <f t="shared" si="36"/>
        <v>2034</v>
      </c>
      <c r="B92" s="31">
        <f t="shared" si="37"/>
        <v>3</v>
      </c>
      <c r="C92" s="32"/>
      <c r="D92" s="44">
        <v>152427901.80502501</v>
      </c>
      <c r="E92" s="32"/>
      <c r="F92" s="44">
        <v>27705575.4764353</v>
      </c>
      <c r="G92" s="44">
        <v>5266749.6215129402</v>
      </c>
      <c r="H92" s="44">
        <v>28976102.475201901</v>
      </c>
      <c r="I92" s="44">
        <v>162889.16355195001</v>
      </c>
      <c r="J92" s="44">
        <v>896168.11778976698</v>
      </c>
      <c r="K92" s="32"/>
      <c r="L92" s="44">
        <v>2733563.94667857</v>
      </c>
      <c r="M92" s="33"/>
      <c r="N92" s="44">
        <v>1319937.1514300499</v>
      </c>
      <c r="O92" s="32"/>
      <c r="P92" s="44">
        <v>21446381.076878801</v>
      </c>
      <c r="Q92" s="33"/>
      <c r="R92" s="44">
        <v>32124165.8763403</v>
      </c>
      <c r="S92" s="33"/>
      <c r="T92" s="44">
        <v>122829532.484255</v>
      </c>
      <c r="U92" s="32"/>
      <c r="V92" s="44">
        <v>147738.65786358499</v>
      </c>
      <c r="W92" s="33"/>
      <c r="X92" s="44">
        <v>371076.91431635403</v>
      </c>
      <c r="Y92" s="32"/>
      <c r="Z92" s="32">
        <f t="shared" si="31"/>
        <v>512827.95965996012</v>
      </c>
      <c r="AA92" s="32"/>
      <c r="AB92" s="32">
        <f t="shared" si="32"/>
        <v>-51044750.397648811</v>
      </c>
      <c r="AC92" s="12"/>
      <c r="AD92" s="32"/>
      <c r="AE92" s="32"/>
      <c r="AF92" s="32">
        <f>BA92/100*AF25</f>
        <v>8936703793.9212856</v>
      </c>
      <c r="AG92" s="34">
        <f t="shared" si="38"/>
        <v>1.9100498057073587E-3</v>
      </c>
      <c r="AH92" s="34">
        <f t="shared" si="33"/>
        <v>-5.7118095860320753E-3</v>
      </c>
      <c r="AU92" s="31">
        <v>13416717</v>
      </c>
      <c r="AW92" s="31">
        <f t="shared" si="34"/>
        <v>-1.0055678900914669E-3</v>
      </c>
      <c r="AX92" s="46">
        <v>8711.6334021728999</v>
      </c>
      <c r="AY92" s="34">
        <f t="shared" si="35"/>
        <v>2.9185524984766823E-3</v>
      </c>
      <c r="AZ92" s="31">
        <f t="shared" si="39"/>
        <v>129.59624895187869</v>
      </c>
      <c r="BA92" s="31">
        <f t="shared" si="40"/>
        <v>155.50140283443091</v>
      </c>
      <c r="BC92" s="34">
        <f t="shared" si="30"/>
        <v>1.5831818248453294E-2</v>
      </c>
    </row>
    <row r="93" spans="1:55" s="31" customFormat="1">
      <c r="A93" s="31">
        <f t="shared" si="36"/>
        <v>2034</v>
      </c>
      <c r="B93" s="31">
        <f t="shared" si="37"/>
        <v>4</v>
      </c>
      <c r="C93" s="32"/>
      <c r="D93" s="44">
        <v>152760000.91435999</v>
      </c>
      <c r="E93" s="32"/>
      <c r="F93" s="44">
        <v>27765938.420688801</v>
      </c>
      <c r="G93" s="44">
        <v>5337771.7653778903</v>
      </c>
      <c r="H93" s="44">
        <v>29366845.355826698</v>
      </c>
      <c r="I93" s="44">
        <v>165085.724702409</v>
      </c>
      <c r="J93" s="44">
        <v>908252.94914928102</v>
      </c>
      <c r="K93" s="32"/>
      <c r="L93" s="44">
        <v>2729967.9568548799</v>
      </c>
      <c r="M93" s="33"/>
      <c r="N93" s="44">
        <v>1324507.54367</v>
      </c>
      <c r="O93" s="32"/>
      <c r="P93" s="44">
        <v>21452866.418209601</v>
      </c>
      <c r="Q93" s="33"/>
      <c r="R93" s="44">
        <v>37241865.993646897</v>
      </c>
      <c r="S93" s="33"/>
      <c r="T93" s="44">
        <v>142397502.44254601</v>
      </c>
      <c r="U93" s="32"/>
      <c r="V93" s="44">
        <v>146999.85815819199</v>
      </c>
      <c r="W93" s="33"/>
      <c r="X93" s="44">
        <v>369221.26245827199</v>
      </c>
      <c r="Y93" s="32"/>
      <c r="Z93" s="32">
        <f t="shared" si="31"/>
        <v>5568451.9305914119</v>
      </c>
      <c r="AA93" s="32"/>
      <c r="AB93" s="32">
        <f t="shared" si="32"/>
        <v>-31815364.890023574</v>
      </c>
      <c r="AC93" s="12"/>
      <c r="AD93" s="32"/>
      <c r="AE93" s="32"/>
      <c r="AF93" s="32">
        <f>BA93/100*AF25</f>
        <v>9028443891.6756802</v>
      </c>
      <c r="AG93" s="34">
        <f t="shared" si="38"/>
        <v>1.0265540838087957E-2</v>
      </c>
      <c r="AH93" s="34">
        <f t="shared" si="33"/>
        <v>-3.5239034845592466E-3</v>
      </c>
      <c r="AU93" s="31">
        <v>13456489</v>
      </c>
      <c r="AW93" s="31">
        <f t="shared" si="34"/>
        <v>2.9643615498485955E-3</v>
      </c>
      <c r="AX93" s="46">
        <v>8775.0506080089999</v>
      </c>
      <c r="AY93" s="34">
        <f t="shared" si="35"/>
        <v>7.2795999221319614E-3</v>
      </c>
      <c r="AZ93" s="31">
        <f t="shared" si="39"/>
        <v>130.53965779565738</v>
      </c>
      <c r="BA93" s="31">
        <f t="shared" si="40"/>
        <v>157.09770883560773</v>
      </c>
      <c r="BC93" s="34">
        <f t="shared" si="30"/>
        <v>1.3838658262841703E-2</v>
      </c>
    </row>
    <row r="94" spans="1:55" s="23" customFormat="1">
      <c r="A94" s="23">
        <f t="shared" si="36"/>
        <v>2035</v>
      </c>
      <c r="B94" s="23">
        <f t="shared" si="37"/>
        <v>1</v>
      </c>
      <c r="C94" s="24"/>
      <c r="D94" s="41">
        <v>153442868.960991</v>
      </c>
      <c r="E94" s="24"/>
      <c r="F94" s="41">
        <v>27890057.771426599</v>
      </c>
      <c r="G94" s="41">
        <v>5457262.9065956697</v>
      </c>
      <c r="H94" s="41">
        <v>30024250.359220501</v>
      </c>
      <c r="I94" s="41">
        <v>168781.32700811001</v>
      </c>
      <c r="J94" s="41">
        <v>928585.06265628699</v>
      </c>
      <c r="K94" s="24"/>
      <c r="L94" s="41">
        <v>3417881.4812117801</v>
      </c>
      <c r="M94" s="25"/>
      <c r="N94" s="41">
        <v>1332068.74691819</v>
      </c>
      <c r="O94" s="24"/>
      <c r="P94" s="41">
        <v>25064052.4756568</v>
      </c>
      <c r="Q94" s="25"/>
      <c r="R94" s="41">
        <v>32589331.5843371</v>
      </c>
      <c r="S94" s="25"/>
      <c r="T94" s="41">
        <v>124608133.885483</v>
      </c>
      <c r="U94" s="24"/>
      <c r="V94" s="41">
        <v>142730.76673468499</v>
      </c>
      <c r="W94" s="25"/>
      <c r="X94" s="41">
        <v>358498.53561563301</v>
      </c>
      <c r="Y94" s="24"/>
      <c r="Z94" s="24">
        <f t="shared" si="31"/>
        <v>92054.35151521489</v>
      </c>
      <c r="AA94" s="24"/>
      <c r="AB94" s="24">
        <f t="shared" si="32"/>
        <v>-53898787.551164806</v>
      </c>
      <c r="AC94" s="12"/>
      <c r="AD94" s="24"/>
      <c r="AE94" s="24"/>
      <c r="AF94" s="24">
        <f>BA94/100*AF25</f>
        <v>9047350278.0004501</v>
      </c>
      <c r="AG94" s="26">
        <f t="shared" si="38"/>
        <v>2.094091357448858E-3</v>
      </c>
      <c r="AH94" s="26">
        <f t="shared" si="33"/>
        <v>-5.9574113851019097E-3</v>
      </c>
      <c r="AU94" s="23">
        <v>13455707</v>
      </c>
      <c r="AW94" s="23">
        <f t="shared" si="34"/>
        <v>-5.8113227008917405E-5</v>
      </c>
      <c r="AX94" s="43">
        <v>8793.9374097294003</v>
      </c>
      <c r="AY94" s="26">
        <f t="shared" si="35"/>
        <v>2.152329663279935E-3</v>
      </c>
      <c r="AZ94" s="23">
        <f t="shared" si="39"/>
        <v>130.82062217336539</v>
      </c>
      <c r="BA94" s="23">
        <f t="shared" si="40"/>
        <v>157.42668578995537</v>
      </c>
      <c r="BC94" s="26">
        <f t="shared" si="30"/>
        <v>1.5829241758772036E-2</v>
      </c>
    </row>
    <row r="95" spans="1:55" s="31" customFormat="1">
      <c r="A95" s="31">
        <f t="shared" si="36"/>
        <v>2035</v>
      </c>
      <c r="B95" s="31">
        <f t="shared" si="37"/>
        <v>2</v>
      </c>
      <c r="C95" s="32"/>
      <c r="D95" s="44">
        <v>153767385.79877999</v>
      </c>
      <c r="E95" s="32"/>
      <c r="F95" s="44">
        <v>27949042.548073601</v>
      </c>
      <c r="G95" s="44">
        <v>5567399.46181734</v>
      </c>
      <c r="H95" s="44">
        <v>30630189.190512799</v>
      </c>
      <c r="I95" s="44">
        <v>172187.61222116</v>
      </c>
      <c r="J95" s="44">
        <v>947325.43888186803</v>
      </c>
      <c r="K95" s="32"/>
      <c r="L95" s="44">
        <v>2710571.5338045699</v>
      </c>
      <c r="M95" s="33"/>
      <c r="N95" s="44">
        <v>1334945.7525728401</v>
      </c>
      <c r="O95" s="32"/>
      <c r="P95" s="44">
        <v>21409646.232408699</v>
      </c>
      <c r="Q95" s="33"/>
      <c r="R95" s="44">
        <v>37533748.891394101</v>
      </c>
      <c r="S95" s="33"/>
      <c r="T95" s="44">
        <v>143513542.00006899</v>
      </c>
      <c r="U95" s="32"/>
      <c r="V95" s="44">
        <v>145553.14187415599</v>
      </c>
      <c r="W95" s="33"/>
      <c r="X95" s="44">
        <v>365587.52825265197</v>
      </c>
      <c r="Y95" s="32"/>
      <c r="Z95" s="32">
        <f t="shared" si="31"/>
        <v>5684742.1988172419</v>
      </c>
      <c r="AA95" s="32"/>
      <c r="AB95" s="32">
        <f t="shared" si="32"/>
        <v>-31663490.031119704</v>
      </c>
      <c r="AC95" s="12"/>
      <c r="AD95" s="32"/>
      <c r="AE95" s="32"/>
      <c r="AF95" s="32">
        <f>BA95/100*AF25</f>
        <v>9110185808.104105</v>
      </c>
      <c r="AG95" s="34">
        <f t="shared" si="38"/>
        <v>6.9451859575334254E-3</v>
      </c>
      <c r="AH95" s="34">
        <f t="shared" si="33"/>
        <v>-3.4756140761643922E-3</v>
      </c>
      <c r="AU95" s="31">
        <v>13483999</v>
      </c>
      <c r="AW95" s="31">
        <f t="shared" si="34"/>
        <v>2.1026022638572614E-3</v>
      </c>
      <c r="AX95" s="46">
        <v>8836.4334353932009</v>
      </c>
      <c r="AY95" s="34">
        <f t="shared" si="35"/>
        <v>4.8324230300734183E-3</v>
      </c>
      <c r="AZ95" s="31">
        <f t="shared" si="39"/>
        <v>131.45280276076448</v>
      </c>
      <c r="BA95" s="31">
        <f t="shared" si="40"/>
        <v>158.52004339744482</v>
      </c>
      <c r="BC95" s="34">
        <f t="shared" si="30"/>
        <v>1.3774179144952504E-2</v>
      </c>
    </row>
    <row r="96" spans="1:55" s="31" customFormat="1">
      <c r="A96" s="31">
        <f t="shared" si="36"/>
        <v>2035</v>
      </c>
      <c r="B96" s="31">
        <f t="shared" si="37"/>
        <v>3</v>
      </c>
      <c r="C96" s="32"/>
      <c r="D96" s="44">
        <v>153721884.154562</v>
      </c>
      <c r="E96" s="32"/>
      <c r="F96" s="44">
        <v>27940772.085623801</v>
      </c>
      <c r="G96" s="44">
        <v>5653597.7955668299</v>
      </c>
      <c r="H96" s="44">
        <v>31104426.9901824</v>
      </c>
      <c r="I96" s="44">
        <v>174853.54006907999</v>
      </c>
      <c r="J96" s="44">
        <v>961992.58732524398</v>
      </c>
      <c r="K96" s="32"/>
      <c r="L96" s="44">
        <v>2707719.8258559802</v>
      </c>
      <c r="M96" s="33"/>
      <c r="N96" s="44">
        <v>1334704.85537833</v>
      </c>
      <c r="O96" s="32"/>
      <c r="P96" s="44">
        <v>21393523.361019</v>
      </c>
      <c r="Q96" s="33"/>
      <c r="R96" s="44">
        <v>33111587.4674045</v>
      </c>
      <c r="S96" s="33"/>
      <c r="T96" s="44">
        <v>126605024.519197</v>
      </c>
      <c r="U96" s="32"/>
      <c r="V96" s="44">
        <v>147614.16446340899</v>
      </c>
      <c r="W96" s="33"/>
      <c r="X96" s="44">
        <v>370764.22278755502</v>
      </c>
      <c r="Y96" s="32"/>
      <c r="Z96" s="32">
        <f t="shared" si="31"/>
        <v>1276004.8650097959</v>
      </c>
      <c r="AA96" s="32"/>
      <c r="AB96" s="32">
        <f t="shared" si="32"/>
        <v>-48510382.996383995</v>
      </c>
      <c r="AC96" s="12"/>
      <c r="AD96" s="32"/>
      <c r="AE96" s="32"/>
      <c r="AF96" s="32">
        <f>BA96/100*AF25</f>
        <v>9181285814.2975445</v>
      </c>
      <c r="AG96" s="34">
        <f t="shared" si="38"/>
        <v>7.8044518181167484E-3</v>
      </c>
      <c r="AH96" s="34">
        <f t="shared" si="33"/>
        <v>-5.2836153865116874E-3</v>
      </c>
      <c r="AU96" s="31">
        <v>13523722</v>
      </c>
      <c r="AW96" s="31">
        <f t="shared" si="34"/>
        <v>2.9459361425345702E-3</v>
      </c>
      <c r="AX96" s="46">
        <v>8879.2392824633007</v>
      </c>
      <c r="AY96" s="34">
        <f t="shared" si="35"/>
        <v>4.844244839625738E-3</v>
      </c>
      <c r="AZ96" s="31">
        <f t="shared" si="39"/>
        <v>132.08959232219266</v>
      </c>
      <c r="BA96" s="31">
        <f t="shared" si="40"/>
        <v>159.75720543834595</v>
      </c>
      <c r="BC96" s="34">
        <f t="shared" si="30"/>
        <v>1.5847764292090758E-2</v>
      </c>
    </row>
    <row r="97" spans="1:55" s="31" customFormat="1">
      <c r="A97" s="31">
        <f t="shared" si="36"/>
        <v>2035</v>
      </c>
      <c r="B97" s="31">
        <f t="shared" si="37"/>
        <v>4</v>
      </c>
      <c r="C97" s="32"/>
      <c r="D97" s="44">
        <v>153855088.723223</v>
      </c>
      <c r="E97" s="32"/>
      <c r="F97" s="44">
        <v>27964983.5927504</v>
      </c>
      <c r="G97" s="44">
        <v>5786508.2305402001</v>
      </c>
      <c r="H97" s="44">
        <v>31835660.988487698</v>
      </c>
      <c r="I97" s="44">
        <v>178964.17207855999</v>
      </c>
      <c r="J97" s="44">
        <v>984608.07180888404</v>
      </c>
      <c r="K97" s="32"/>
      <c r="L97" s="44">
        <v>2591042.2205062001</v>
      </c>
      <c r="M97" s="33"/>
      <c r="N97" s="44">
        <v>1338412.2969814399</v>
      </c>
      <c r="O97" s="32"/>
      <c r="P97" s="44">
        <v>20808479.962025199</v>
      </c>
      <c r="Q97" s="33"/>
      <c r="R97" s="44">
        <v>38327296.423233502</v>
      </c>
      <c r="S97" s="33"/>
      <c r="T97" s="44">
        <v>146547739.76617101</v>
      </c>
      <c r="U97" s="32"/>
      <c r="V97" s="44">
        <v>144045.670819664</v>
      </c>
      <c r="W97" s="33"/>
      <c r="X97" s="44">
        <v>361801.195579733</v>
      </c>
      <c r="Y97" s="32"/>
      <c r="Z97" s="32">
        <f t="shared" si="31"/>
        <v>6576903.9838151261</v>
      </c>
      <c r="AA97" s="32"/>
      <c r="AB97" s="32">
        <f t="shared" si="32"/>
        <v>-28115828.919077188</v>
      </c>
      <c r="AC97" s="12"/>
      <c r="AD97" s="32"/>
      <c r="AE97" s="32"/>
      <c r="AF97" s="32">
        <f>BA97/100*AF25</f>
        <v>9254628991.7913628</v>
      </c>
      <c r="AG97" s="34">
        <f t="shared" si="38"/>
        <v>7.9883339847240924E-3</v>
      </c>
      <c r="AH97" s="34">
        <f t="shared" si="33"/>
        <v>-3.03802874691306E-3</v>
      </c>
      <c r="AU97" s="31">
        <v>13551235</v>
      </c>
      <c r="AW97" s="31">
        <f t="shared" si="34"/>
        <v>2.0344251382866346E-3</v>
      </c>
      <c r="AX97" s="46">
        <v>8931.9981298513994</v>
      </c>
      <c r="AY97" s="34">
        <f t="shared" si="35"/>
        <v>5.9418206571252843E-3</v>
      </c>
      <c r="AZ97" s="31">
        <f t="shared" si="39"/>
        <v>132.87444499044392</v>
      </c>
      <c r="BA97" s="31">
        <f t="shared" si="40"/>
        <v>161.03339935185363</v>
      </c>
      <c r="BC97" s="34">
        <f t="shared" si="30"/>
        <v>1.3855257042718257E-2</v>
      </c>
    </row>
    <row r="98" spans="1:55" s="23" customFormat="1">
      <c r="A98" s="23">
        <f t="shared" si="36"/>
        <v>2036</v>
      </c>
      <c r="B98" s="23">
        <f t="shared" si="37"/>
        <v>1</v>
      </c>
      <c r="C98" s="24"/>
      <c r="D98" s="41">
        <v>155185001.23065299</v>
      </c>
      <c r="E98" s="24"/>
      <c r="F98" s="41">
        <v>28206710.933449298</v>
      </c>
      <c r="G98" s="41">
        <v>5937396.6267664004</v>
      </c>
      <c r="H98" s="41">
        <v>32665804.425250001</v>
      </c>
      <c r="I98" s="41">
        <v>183630.823508239</v>
      </c>
      <c r="J98" s="41">
        <v>1010282.61109021</v>
      </c>
      <c r="K98" s="24"/>
      <c r="L98" s="41">
        <v>3400784.62432737</v>
      </c>
      <c r="M98" s="25"/>
      <c r="N98" s="41">
        <v>1351230.1266870601</v>
      </c>
      <c r="O98" s="24"/>
      <c r="P98" s="41">
        <v>25080757.0619759</v>
      </c>
      <c r="Q98" s="25"/>
      <c r="R98" s="41">
        <v>33581473.878417701</v>
      </c>
      <c r="S98" s="25"/>
      <c r="T98" s="41">
        <v>128401675.93755899</v>
      </c>
      <c r="U98" s="24"/>
      <c r="V98" s="41">
        <v>144039.49329663799</v>
      </c>
      <c r="W98" s="25"/>
      <c r="X98" s="41">
        <v>361785.67942292098</v>
      </c>
      <c r="Y98" s="24"/>
      <c r="Z98" s="24">
        <f t="shared" si="31"/>
        <v>766787.68725061044</v>
      </c>
      <c r="AA98" s="24"/>
      <c r="AB98" s="24">
        <f t="shared" si="32"/>
        <v>-51864082.355069891</v>
      </c>
      <c r="AC98" s="12"/>
      <c r="AD98" s="24"/>
      <c r="AE98" s="24"/>
      <c r="AF98" s="24">
        <f>BA98/100*AF25</f>
        <v>9287945597.6706715</v>
      </c>
      <c r="AG98" s="26">
        <f t="shared" si="38"/>
        <v>3.5999936797963205E-3</v>
      </c>
      <c r="AH98" s="26">
        <f t="shared" si="33"/>
        <v>-5.5840209021117554E-3</v>
      </c>
      <c r="AU98" s="23">
        <v>13618481</v>
      </c>
      <c r="AW98" s="23">
        <f t="shared" si="34"/>
        <v>4.9623521398603149E-3</v>
      </c>
      <c r="AX98" s="43">
        <v>8919.8896332579006</v>
      </c>
      <c r="AY98" s="26">
        <f t="shared" si="35"/>
        <v>-1.3556313399833003E-3</v>
      </c>
      <c r="AZ98" s="23">
        <f t="shared" si="39"/>
        <v>132.69431622853199</v>
      </c>
      <c r="BA98" s="23">
        <f t="shared" si="40"/>
        <v>161.61311857175642</v>
      </c>
      <c r="BC98" s="26">
        <f t="shared" si="30"/>
        <v>1.5906750390973726E-2</v>
      </c>
    </row>
    <row r="99" spans="1:55" s="31" customFormat="1">
      <c r="A99" s="31">
        <f t="shared" si="36"/>
        <v>2036</v>
      </c>
      <c r="B99" s="31">
        <f t="shared" si="37"/>
        <v>2</v>
      </c>
      <c r="C99" s="32"/>
      <c r="D99" s="44">
        <v>154914013.843216</v>
      </c>
      <c r="E99" s="32"/>
      <c r="F99" s="44">
        <v>28157455.768044099</v>
      </c>
      <c r="G99" s="44">
        <v>6037008.0954477498</v>
      </c>
      <c r="H99" s="44">
        <v>33213837.3358001</v>
      </c>
      <c r="I99" s="44">
        <v>186711.59058086001</v>
      </c>
      <c r="J99" s="44">
        <v>1027232.08255053</v>
      </c>
      <c r="K99" s="32"/>
      <c r="L99" s="44">
        <v>2749626.34378336</v>
      </c>
      <c r="M99" s="33"/>
      <c r="N99" s="44">
        <v>1350643.5971612399</v>
      </c>
      <c r="O99" s="32"/>
      <c r="P99" s="44">
        <v>21698666.736359801</v>
      </c>
      <c r="Q99" s="33"/>
      <c r="R99" s="44">
        <v>38632850.535099</v>
      </c>
      <c r="S99" s="33"/>
      <c r="T99" s="44">
        <v>147716052.39578301</v>
      </c>
      <c r="U99" s="32"/>
      <c r="V99" s="44">
        <v>147726.40035064999</v>
      </c>
      <c r="W99" s="33"/>
      <c r="X99" s="44">
        <v>371046.12697779998</v>
      </c>
      <c r="Y99" s="32"/>
      <c r="Z99" s="32">
        <f t="shared" si="31"/>
        <v>6522851.2264609486</v>
      </c>
      <c r="AA99" s="32"/>
      <c r="AB99" s="32">
        <f t="shared" si="32"/>
        <v>-28896628.1837928</v>
      </c>
      <c r="AC99" s="12"/>
      <c r="AD99" s="32"/>
      <c r="AE99" s="32"/>
      <c r="AF99" s="32">
        <f>BA99/100*AF25</f>
        <v>9330327703.2133865</v>
      </c>
      <c r="AG99" s="34">
        <f t="shared" si="38"/>
        <v>4.5631302527594586E-3</v>
      </c>
      <c r="AH99" s="34">
        <f t="shared" si="33"/>
        <v>-3.0970646587086897E-3</v>
      </c>
      <c r="AU99" s="31">
        <v>13624559</v>
      </c>
      <c r="AW99" s="31">
        <f t="shared" si="34"/>
        <v>4.4630528177114616E-4</v>
      </c>
      <c r="AX99" s="46">
        <v>8956.5948758948998</v>
      </c>
      <c r="AY99" s="34">
        <f t="shared" si="35"/>
        <v>4.1149884299177082E-3</v>
      </c>
      <c r="AZ99" s="31">
        <f t="shared" si="39"/>
        <v>133.24035180452822</v>
      </c>
      <c r="BA99" s="31">
        <f t="shared" si="40"/>
        <v>162.350580282354</v>
      </c>
      <c r="BC99" s="34">
        <f t="shared" si="30"/>
        <v>1.3869083187413136E-2</v>
      </c>
    </row>
    <row r="100" spans="1:55" s="31" customFormat="1">
      <c r="A100" s="31">
        <f t="shared" si="36"/>
        <v>2036</v>
      </c>
      <c r="B100" s="31">
        <f t="shared" si="37"/>
        <v>3</v>
      </c>
      <c r="C100" s="32"/>
      <c r="D100" s="44">
        <v>155351150.598665</v>
      </c>
      <c r="E100" s="32"/>
      <c r="F100" s="44">
        <v>28236910.5478331</v>
      </c>
      <c r="G100" s="44">
        <v>6176737.8304629503</v>
      </c>
      <c r="H100" s="44">
        <v>33982589.110916801</v>
      </c>
      <c r="I100" s="44">
        <v>191033.12877720999</v>
      </c>
      <c r="J100" s="44">
        <v>1051007.9106469401</v>
      </c>
      <c r="K100" s="32"/>
      <c r="L100" s="44">
        <v>2718309.1066875001</v>
      </c>
      <c r="M100" s="33"/>
      <c r="N100" s="44">
        <v>1356295.5063483899</v>
      </c>
      <c r="O100" s="32"/>
      <c r="P100" s="44">
        <v>21567256.5809584</v>
      </c>
      <c r="Q100" s="33"/>
      <c r="R100" s="44">
        <v>33865988.962034203</v>
      </c>
      <c r="S100" s="33"/>
      <c r="T100" s="44">
        <v>129489544.019173</v>
      </c>
      <c r="U100" s="32"/>
      <c r="V100" s="44">
        <v>142189.27635750701</v>
      </c>
      <c r="W100" s="33"/>
      <c r="X100" s="44">
        <v>357138.467904169</v>
      </c>
      <c r="Y100" s="32"/>
      <c r="Z100" s="32">
        <f t="shared" si="31"/>
        <v>1696663.0775227211</v>
      </c>
      <c r="AA100" s="32"/>
      <c r="AB100" s="32">
        <f t="shared" si="32"/>
        <v>-47428863.160450399</v>
      </c>
      <c r="AC100" s="12"/>
      <c r="AD100" s="32"/>
      <c r="AE100" s="32"/>
      <c r="AF100" s="32">
        <f>BA100/100*AF25</f>
        <v>9357088061.5548153</v>
      </c>
      <c r="AG100" s="34">
        <f t="shared" si="38"/>
        <v>2.8681048718377199E-3</v>
      </c>
      <c r="AH100" s="34">
        <f t="shared" si="33"/>
        <v>-5.0687631502924439E-3</v>
      </c>
      <c r="AU100" s="31">
        <v>13610210</v>
      </c>
      <c r="AW100" s="31">
        <f t="shared" si="34"/>
        <v>-1.0531717026584127E-3</v>
      </c>
      <c r="AX100" s="46">
        <v>8991.7531893098003</v>
      </c>
      <c r="AY100" s="34">
        <f t="shared" si="35"/>
        <v>3.9254107059729692E-3</v>
      </c>
      <c r="AZ100" s="31">
        <f t="shared" si="39"/>
        <v>133.76337490796931</v>
      </c>
      <c r="BA100" s="31">
        <f t="shared" si="40"/>
        <v>162.8162187726075</v>
      </c>
      <c r="BC100" s="34">
        <f t="shared" si="30"/>
        <v>1.5860871507654417E-2</v>
      </c>
    </row>
    <row r="101" spans="1:55" s="31" customFormat="1">
      <c r="A101" s="31">
        <f t="shared" si="36"/>
        <v>2036</v>
      </c>
      <c r="B101" s="31">
        <f t="shared" si="37"/>
        <v>4</v>
      </c>
      <c r="C101" s="32"/>
      <c r="D101" s="44">
        <v>155957268.962185</v>
      </c>
      <c r="E101" s="32"/>
      <c r="F101" s="44">
        <v>28347079.735162199</v>
      </c>
      <c r="G101" s="44">
        <v>6286324.7807709798</v>
      </c>
      <c r="H101" s="44">
        <v>34585504.178133897</v>
      </c>
      <c r="I101" s="44">
        <v>194422.41590014001</v>
      </c>
      <c r="J101" s="44">
        <v>1069654.7683959301</v>
      </c>
      <c r="K101" s="32"/>
      <c r="L101" s="44">
        <v>2722231.9531967002</v>
      </c>
      <c r="M101" s="33"/>
      <c r="N101" s="44">
        <v>1362546.11525076</v>
      </c>
      <c r="O101" s="32"/>
      <c r="P101" s="44">
        <v>21622001.256096199</v>
      </c>
      <c r="Q101" s="33"/>
      <c r="R101" s="44">
        <v>38889262.936158501</v>
      </c>
      <c r="S101" s="33"/>
      <c r="T101" s="44">
        <v>148696467.43493301</v>
      </c>
      <c r="U101" s="32"/>
      <c r="V101" s="44">
        <v>145643.282415811</v>
      </c>
      <c r="W101" s="33"/>
      <c r="X101" s="44">
        <v>365813.93530504999</v>
      </c>
      <c r="Y101" s="32"/>
      <c r="Z101" s="32">
        <f t="shared" si="31"/>
        <v>6603048.414964661</v>
      </c>
      <c r="AA101" s="32"/>
      <c r="AB101" s="32">
        <f t="shared" si="32"/>
        <v>-28882802.783348188</v>
      </c>
      <c r="AC101" s="12"/>
      <c r="AD101" s="32"/>
      <c r="AE101" s="32"/>
      <c r="AF101" s="32">
        <f>BA101/100*AF25</f>
        <v>9393783334.7279835</v>
      </c>
      <c r="AG101" s="34">
        <f t="shared" si="38"/>
        <v>3.9216552127939184E-3</v>
      </c>
      <c r="AH101" s="34">
        <f t="shared" si="33"/>
        <v>-3.0746720202254429E-3</v>
      </c>
      <c r="AU101" s="31">
        <v>13625765</v>
      </c>
      <c r="AW101" s="31">
        <f t="shared" si="34"/>
        <v>1.1428919906452581E-3</v>
      </c>
      <c r="AX101" s="46">
        <v>9016.7106187287009</v>
      </c>
      <c r="AY101" s="34">
        <f t="shared" si="35"/>
        <v>2.7755910214008316E-3</v>
      </c>
      <c r="AZ101" s="31">
        <f t="shared" si="39"/>
        <v>134.13464733035616</v>
      </c>
      <c r="BA101" s="31">
        <f t="shared" si="40"/>
        <v>163.45472784568449</v>
      </c>
      <c r="BC101" s="34">
        <f t="shared" si="30"/>
        <v>1.3940428053827862E-2</v>
      </c>
    </row>
    <row r="102" spans="1:55" s="23" customFormat="1">
      <c r="A102" s="23">
        <f t="shared" si="36"/>
        <v>2037</v>
      </c>
      <c r="B102" s="23">
        <f t="shared" si="37"/>
        <v>1</v>
      </c>
      <c r="C102" s="24"/>
      <c r="D102" s="41">
        <v>156470778.389103</v>
      </c>
      <c r="E102" s="24"/>
      <c r="F102" s="41">
        <v>28440416.152031299</v>
      </c>
      <c r="G102" s="41">
        <v>6431262.4335577302</v>
      </c>
      <c r="H102" s="41">
        <v>35382908.380245499</v>
      </c>
      <c r="I102" s="41">
        <v>198905.02371827999</v>
      </c>
      <c r="J102" s="41">
        <v>1094316.75402821</v>
      </c>
      <c r="K102" s="24"/>
      <c r="L102" s="41">
        <v>3372176.4135628301</v>
      </c>
      <c r="M102" s="25"/>
      <c r="N102" s="41">
        <v>1368325.4897708199</v>
      </c>
      <c r="O102" s="24"/>
      <c r="P102" s="41">
        <v>25026362.5640602</v>
      </c>
      <c r="Q102" s="25"/>
      <c r="R102" s="41">
        <v>33996632.709710099</v>
      </c>
      <c r="S102" s="25"/>
      <c r="T102" s="41">
        <v>129989071.711528</v>
      </c>
      <c r="U102" s="24"/>
      <c r="V102" s="41">
        <v>149679.11804147699</v>
      </c>
      <c r="W102" s="25"/>
      <c r="X102" s="41">
        <v>375950.790833026</v>
      </c>
      <c r="Y102" s="24"/>
      <c r="Z102" s="24">
        <f t="shared" si="31"/>
        <v>965393.77238662913</v>
      </c>
      <c r="AA102" s="24"/>
      <c r="AB102" s="24">
        <f t="shared" si="32"/>
        <v>-51508069.241635188</v>
      </c>
      <c r="AC102" s="12"/>
      <c r="AD102" s="24"/>
      <c r="AE102" s="24"/>
      <c r="AF102" s="24">
        <f>BA102/100*AF25</f>
        <v>9437155589.7152691</v>
      </c>
      <c r="AG102" s="26">
        <f t="shared" si="38"/>
        <v>4.6171232017819955E-3</v>
      </c>
      <c r="AH102" s="26">
        <f t="shared" si="33"/>
        <v>-5.4580078448393209E-3</v>
      </c>
      <c r="AU102" s="23">
        <v>13658832</v>
      </c>
      <c r="AW102" s="23">
        <f t="shared" si="34"/>
        <v>2.4267995228157832E-3</v>
      </c>
      <c r="AX102" s="43">
        <v>9036.4123214205993</v>
      </c>
      <c r="AY102" s="26">
        <f t="shared" si="35"/>
        <v>2.1850210708743148E-3</v>
      </c>
      <c r="AZ102" s="23">
        <f t="shared" si="39"/>
        <v>134.42773436110727</v>
      </c>
      <c r="BA102" s="23">
        <f t="shared" si="40"/>
        <v>164.20941846206176</v>
      </c>
      <c r="BC102" s="26">
        <f t="shared" si="30"/>
        <v>1.5914642273174493E-2</v>
      </c>
    </row>
    <row r="103" spans="1:55" s="31" customFormat="1">
      <c r="A103" s="31">
        <f t="shared" si="36"/>
        <v>2037</v>
      </c>
      <c r="B103" s="31">
        <f t="shared" si="37"/>
        <v>2</v>
      </c>
      <c r="C103" s="32"/>
      <c r="D103" s="44">
        <v>157306794.18338701</v>
      </c>
      <c r="E103" s="32"/>
      <c r="F103" s="44">
        <v>28592371.918749399</v>
      </c>
      <c r="G103" s="44">
        <v>6575248.8792623403</v>
      </c>
      <c r="H103" s="44">
        <v>36175079.3216426</v>
      </c>
      <c r="I103" s="44">
        <v>203358.21276068999</v>
      </c>
      <c r="J103" s="44">
        <v>1118816.8862363601</v>
      </c>
      <c r="K103" s="32"/>
      <c r="L103" s="44">
        <v>2685769.6325928299</v>
      </c>
      <c r="M103" s="33"/>
      <c r="N103" s="44">
        <v>1376517.2096633101</v>
      </c>
      <c r="O103" s="32"/>
      <c r="P103" s="44">
        <v>21509662.940466698</v>
      </c>
      <c r="Q103" s="33"/>
      <c r="R103" s="44">
        <v>39322993.637479603</v>
      </c>
      <c r="S103" s="33"/>
      <c r="T103" s="44">
        <v>150354874.36361101</v>
      </c>
      <c r="U103" s="32"/>
      <c r="V103" s="44">
        <v>153363.97594919801</v>
      </c>
      <c r="W103" s="33"/>
      <c r="X103" s="44">
        <v>385206.09152320703</v>
      </c>
      <c r="Y103" s="32"/>
      <c r="Z103" s="32">
        <f t="shared" si="31"/>
        <v>6821698.8524232656</v>
      </c>
      <c r="AA103" s="32"/>
      <c r="AB103" s="32">
        <f t="shared" si="32"/>
        <v>-28461582.760242701</v>
      </c>
      <c r="AC103" s="12"/>
      <c r="AD103" s="32"/>
      <c r="AE103" s="32"/>
      <c r="AF103" s="32">
        <f>BA103/100*AF25</f>
        <v>9487450191.2329388</v>
      </c>
      <c r="AG103" s="34">
        <f t="shared" si="38"/>
        <v>5.3294237908381387E-3</v>
      </c>
      <c r="AH103" s="34">
        <f t="shared" si="33"/>
        <v>-2.9999190706205946E-3</v>
      </c>
      <c r="AU103" s="31">
        <v>13635997</v>
      </c>
      <c r="AW103" s="31">
        <f t="shared" si="34"/>
        <v>-1.6718120553792593E-3</v>
      </c>
      <c r="AX103" s="46">
        <v>9099.7843213600008</v>
      </c>
      <c r="AY103" s="34">
        <f t="shared" si="35"/>
        <v>7.0129601976195539E-3</v>
      </c>
      <c r="AZ103" s="31">
        <f t="shared" si="39"/>
        <v>135.37047071163789</v>
      </c>
      <c r="BA103" s="31">
        <f t="shared" si="40"/>
        <v>165.08456004349318</v>
      </c>
      <c r="BC103" s="34">
        <f t="shared" ref="BC103:BC117" si="41">T110/AF110</f>
        <v>1.3931011031591797E-2</v>
      </c>
    </row>
    <row r="104" spans="1:55" s="31" customFormat="1">
      <c r="A104" s="31">
        <f t="shared" si="36"/>
        <v>2037</v>
      </c>
      <c r="B104" s="31">
        <f t="shared" si="37"/>
        <v>3</v>
      </c>
      <c r="C104" s="32"/>
      <c r="D104" s="44">
        <v>158178476.91779199</v>
      </c>
      <c r="E104" s="32"/>
      <c r="F104" s="44">
        <v>28750810.574032199</v>
      </c>
      <c r="G104" s="44">
        <v>6697865.5435389504</v>
      </c>
      <c r="H104" s="44">
        <v>36849680.030727804</v>
      </c>
      <c r="I104" s="44">
        <v>207150.48072801001</v>
      </c>
      <c r="J104" s="44">
        <v>1139680.8256926199</v>
      </c>
      <c r="K104" s="32"/>
      <c r="L104" s="44">
        <v>2720716.5140470201</v>
      </c>
      <c r="M104" s="33"/>
      <c r="N104" s="44">
        <v>1385286.0869495899</v>
      </c>
      <c r="O104" s="32"/>
      <c r="P104" s="44">
        <v>21739246.250055</v>
      </c>
      <c r="Q104" s="33"/>
      <c r="R104" s="44">
        <v>34631704.8998724</v>
      </c>
      <c r="S104" s="33"/>
      <c r="T104" s="44">
        <v>132417325.27339999</v>
      </c>
      <c r="U104" s="32"/>
      <c r="V104" s="44">
        <v>154529.57346669599</v>
      </c>
      <c r="W104" s="33"/>
      <c r="X104" s="44">
        <v>388133.73643607303</v>
      </c>
      <c r="Y104" s="32"/>
      <c r="Z104" s="32">
        <f t="shared" si="31"/>
        <v>1929421.2983102873</v>
      </c>
      <c r="AA104" s="32"/>
      <c r="AB104" s="32">
        <f t="shared" si="32"/>
        <v>-47500397.894446999</v>
      </c>
      <c r="AC104" s="12"/>
      <c r="AD104" s="32"/>
      <c r="AE104" s="32"/>
      <c r="AF104" s="32">
        <f>BA104/100*AF25</f>
        <v>9557190087.8586006</v>
      </c>
      <c r="AG104" s="34">
        <f t="shared" si="38"/>
        <v>7.3507523328139677E-3</v>
      </c>
      <c r="AH104" s="34">
        <f t="shared" si="33"/>
        <v>-4.9701217049968726E-3</v>
      </c>
      <c r="AU104" s="31">
        <v>13661155</v>
      </c>
      <c r="AW104" s="31">
        <f t="shared" si="34"/>
        <v>1.844969605082782E-3</v>
      </c>
      <c r="AX104" s="46">
        <v>9149.7934913041008</v>
      </c>
      <c r="AY104" s="34">
        <f t="shared" si="35"/>
        <v>5.4956434326375236E-3</v>
      </c>
      <c r="AZ104" s="31">
        <f t="shared" si="39"/>
        <v>136.11441854997733</v>
      </c>
      <c r="BA104" s="31">
        <f t="shared" si="40"/>
        <v>166.29805575834445</v>
      </c>
      <c r="BC104" s="34">
        <f t="shared" si="41"/>
        <v>1.588518690140496E-2</v>
      </c>
    </row>
    <row r="105" spans="1:55" s="31" customFormat="1">
      <c r="A105" s="31">
        <f t="shared" si="36"/>
        <v>2037</v>
      </c>
      <c r="B105" s="31">
        <f t="shared" si="37"/>
        <v>4</v>
      </c>
      <c r="C105" s="32"/>
      <c r="D105" s="44">
        <v>159281721.72118199</v>
      </c>
      <c r="E105" s="32"/>
      <c r="F105" s="44">
        <v>28951338.376405399</v>
      </c>
      <c r="G105" s="44">
        <v>6892937.21675683</v>
      </c>
      <c r="H105" s="44">
        <v>37922906.821323998</v>
      </c>
      <c r="I105" s="44">
        <v>213183.62526052</v>
      </c>
      <c r="J105" s="44">
        <v>1172873.40684507</v>
      </c>
      <c r="K105" s="32"/>
      <c r="L105" s="44">
        <v>2698548.8317406601</v>
      </c>
      <c r="M105" s="33"/>
      <c r="N105" s="44">
        <v>1399240.70275228</v>
      </c>
      <c r="O105" s="32"/>
      <c r="P105" s="44">
        <v>21700992.220055699</v>
      </c>
      <c r="Q105" s="33"/>
      <c r="R105" s="44">
        <v>39866447.119233303</v>
      </c>
      <c r="S105" s="33"/>
      <c r="T105" s="44">
        <v>152432815.85313299</v>
      </c>
      <c r="U105" s="32"/>
      <c r="V105" s="44">
        <v>150909.208945708</v>
      </c>
      <c r="W105" s="33"/>
      <c r="X105" s="44">
        <v>379040.42453940603</v>
      </c>
      <c r="Y105" s="32"/>
      <c r="Z105" s="32">
        <f t="shared" si="31"/>
        <v>6968228.4172806703</v>
      </c>
      <c r="AA105" s="32"/>
      <c r="AB105" s="32">
        <f t="shared" si="32"/>
        <v>-28549898.088104695</v>
      </c>
      <c r="AC105" s="12"/>
      <c r="AD105" s="32"/>
      <c r="AE105" s="32"/>
      <c r="AF105" s="32">
        <f>BA105/100*AF25</f>
        <v>9582901102.1403141</v>
      </c>
      <c r="AG105" s="34">
        <f t="shared" si="38"/>
        <v>2.6902273623684238E-3</v>
      </c>
      <c r="AH105" s="34">
        <f t="shared" si="33"/>
        <v>-2.9792541719676265E-3</v>
      </c>
      <c r="AU105" s="31">
        <v>13659503</v>
      </c>
      <c r="AW105" s="31">
        <f t="shared" si="34"/>
        <v>-1.2092681768122827E-4</v>
      </c>
      <c r="AX105" s="46">
        <v>9175.5180823166993</v>
      </c>
      <c r="AY105" s="34">
        <f t="shared" si="35"/>
        <v>2.811494165092025E-3</v>
      </c>
      <c r="AZ105" s="31">
        <f t="shared" si="39"/>
        <v>136.4971034435155</v>
      </c>
      <c r="BA105" s="31">
        <f t="shared" si="40"/>
        <v>166.74543533825423</v>
      </c>
      <c r="BC105" s="34">
        <f t="shared" si="41"/>
        <v>1.3888096472652118E-2</v>
      </c>
    </row>
    <row r="106" spans="1:55" s="23" customFormat="1">
      <c r="A106" s="23">
        <f t="shared" si="36"/>
        <v>2038</v>
      </c>
      <c r="B106" s="23">
        <f t="shared" si="37"/>
        <v>1</v>
      </c>
      <c r="C106" s="24"/>
      <c r="D106" s="41">
        <v>159982909.555224</v>
      </c>
      <c r="E106" s="24"/>
      <c r="F106" s="41">
        <v>29078787.565360598</v>
      </c>
      <c r="G106" s="41">
        <v>7029808.4084360003</v>
      </c>
      <c r="H106" s="41">
        <v>38675931.734412499</v>
      </c>
      <c r="I106" s="41">
        <v>217416.75490007899</v>
      </c>
      <c r="J106" s="41">
        <v>1196162.83714676</v>
      </c>
      <c r="K106" s="24"/>
      <c r="L106" s="41">
        <v>3422054.47484437</v>
      </c>
      <c r="M106" s="25"/>
      <c r="N106" s="41">
        <v>1407018.8932706199</v>
      </c>
      <c r="O106" s="24"/>
      <c r="P106" s="41">
        <v>25498059.750816699</v>
      </c>
      <c r="Q106" s="25"/>
      <c r="R106" s="41">
        <v>35100907.366985098</v>
      </c>
      <c r="S106" s="25"/>
      <c r="T106" s="41">
        <v>134211361.572981</v>
      </c>
      <c r="U106" s="24"/>
      <c r="V106" s="41">
        <v>156518.55957940401</v>
      </c>
      <c r="W106" s="25"/>
      <c r="X106" s="41">
        <v>393129.49611058802</v>
      </c>
      <c r="Y106" s="24"/>
      <c r="Z106" s="24">
        <f t="shared" si="31"/>
        <v>1349564.9930889122</v>
      </c>
      <c r="AA106" s="24"/>
      <c r="AB106" s="24">
        <f t="shared" si="32"/>
        <v>-51269607.733059704</v>
      </c>
      <c r="AC106" s="12"/>
      <c r="AD106" s="24"/>
      <c r="AE106" s="24"/>
      <c r="AF106" s="24">
        <f>BA106/100*AF25</f>
        <v>9677017561.9672031</v>
      </c>
      <c r="AG106" s="26">
        <f t="shared" si="38"/>
        <v>9.8212909455851934E-3</v>
      </c>
      <c r="AH106" s="26">
        <f t="shared" si="33"/>
        <v>-5.2980794345729495E-3</v>
      </c>
      <c r="AU106" s="23">
        <v>13768265</v>
      </c>
      <c r="AW106" s="23">
        <f t="shared" si="34"/>
        <v>7.9623687626116414E-3</v>
      </c>
      <c r="AX106" s="43">
        <v>9192.4399185202001</v>
      </c>
      <c r="AY106" s="26">
        <f t="shared" si="35"/>
        <v>1.8442376824599144E-3</v>
      </c>
      <c r="AZ106" s="23">
        <f t="shared" si="39"/>
        <v>136.74883654523265</v>
      </c>
      <c r="BA106" s="23">
        <f t="shared" si="40"/>
        <v>168.38309077255948</v>
      </c>
      <c r="BC106" s="26">
        <f t="shared" si="41"/>
        <v>1.5917731884218536E-2</v>
      </c>
    </row>
    <row r="107" spans="1:55" s="31" customFormat="1">
      <c r="A107" s="31">
        <f t="shared" si="36"/>
        <v>2038</v>
      </c>
      <c r="B107" s="31">
        <f t="shared" si="37"/>
        <v>2</v>
      </c>
      <c r="C107" s="32"/>
      <c r="D107" s="44">
        <v>160624349.643556</v>
      </c>
      <c r="E107" s="32"/>
      <c r="F107" s="44">
        <v>29195376.894285601</v>
      </c>
      <c r="G107" s="44">
        <v>7141841.7041031299</v>
      </c>
      <c r="H107" s="44">
        <v>39292305.872006901</v>
      </c>
      <c r="I107" s="44">
        <v>220881.70218875</v>
      </c>
      <c r="J107" s="44">
        <v>1215225.9548043001</v>
      </c>
      <c r="K107" s="32"/>
      <c r="L107" s="44">
        <v>2747118.5879587801</v>
      </c>
      <c r="M107" s="33"/>
      <c r="N107" s="44">
        <v>1415052.84870145</v>
      </c>
      <c r="O107" s="32"/>
      <c r="P107" s="44">
        <v>22040014.677637398</v>
      </c>
      <c r="Q107" s="33"/>
      <c r="R107" s="44">
        <v>40358626.808253303</v>
      </c>
      <c r="S107" s="33"/>
      <c r="T107" s="44">
        <v>154314707.55215201</v>
      </c>
      <c r="U107" s="32"/>
      <c r="V107" s="44">
        <v>156836.52856837801</v>
      </c>
      <c r="W107" s="33"/>
      <c r="X107" s="44">
        <v>393928.14253788698</v>
      </c>
      <c r="Y107" s="32"/>
      <c r="Z107" s="32">
        <f t="shared" si="31"/>
        <v>7157915.005875852</v>
      </c>
      <c r="AA107" s="32"/>
      <c r="AB107" s="32">
        <f t="shared" si="32"/>
        <v>-28349656.769041389</v>
      </c>
      <c r="AC107" s="12"/>
      <c r="AD107" s="32"/>
      <c r="AE107" s="32"/>
      <c r="AF107" s="32">
        <f>BA107/100*AF25</f>
        <v>9729270392.0891171</v>
      </c>
      <c r="AG107" s="34">
        <f t="shared" si="38"/>
        <v>5.3996832998711268E-3</v>
      </c>
      <c r="AH107" s="34">
        <f t="shared" si="33"/>
        <v>-2.9138522855827434E-3</v>
      </c>
      <c r="AU107" s="31">
        <v>13808372</v>
      </c>
      <c r="AW107" s="31">
        <f t="shared" si="34"/>
        <v>2.9130031997495688E-3</v>
      </c>
      <c r="AX107" s="46">
        <v>9215.2321820007</v>
      </c>
      <c r="AY107" s="34">
        <f t="shared" si="35"/>
        <v>2.4794574326866062E-3</v>
      </c>
      <c r="AZ107" s="31">
        <f t="shared" si="39"/>
        <v>137.08789946441595</v>
      </c>
      <c r="BA107" s="31">
        <f t="shared" si="40"/>
        <v>169.29230613578474</v>
      </c>
      <c r="BC107" s="34">
        <f t="shared" si="41"/>
        <v>1.3962125318559639E-2</v>
      </c>
    </row>
    <row r="108" spans="1:55" s="31" customFormat="1">
      <c r="A108" s="31">
        <f t="shared" si="36"/>
        <v>2038</v>
      </c>
      <c r="B108" s="31">
        <f t="shared" si="37"/>
        <v>3</v>
      </c>
      <c r="C108" s="32"/>
      <c r="D108" s="44">
        <v>161045451.737488</v>
      </c>
      <c r="E108" s="32"/>
      <c r="F108" s="44">
        <v>29271917.184537999</v>
      </c>
      <c r="G108" s="44">
        <v>7276321.9111476401</v>
      </c>
      <c r="H108" s="44">
        <v>40032176.293090001</v>
      </c>
      <c r="I108" s="44">
        <v>225040.88384992999</v>
      </c>
      <c r="J108" s="44">
        <v>1238108.54514713</v>
      </c>
      <c r="K108" s="32"/>
      <c r="L108" s="44">
        <v>2670947.5333254202</v>
      </c>
      <c r="M108" s="33"/>
      <c r="N108" s="44">
        <v>1419416.7741562701</v>
      </c>
      <c r="O108" s="32"/>
      <c r="P108" s="44">
        <v>21668771.743329201</v>
      </c>
      <c r="Q108" s="33"/>
      <c r="R108" s="44">
        <v>35759200.741947599</v>
      </c>
      <c r="S108" s="33"/>
      <c r="T108" s="44">
        <v>136728403.34755599</v>
      </c>
      <c r="U108" s="32"/>
      <c r="V108" s="44">
        <v>154997.151563758</v>
      </c>
      <c r="W108" s="33"/>
      <c r="X108" s="44">
        <v>389308.15780938702</v>
      </c>
      <c r="Y108" s="32"/>
      <c r="Z108" s="32">
        <f t="shared" si="31"/>
        <v>2551916.4014916644</v>
      </c>
      <c r="AA108" s="32"/>
      <c r="AB108" s="32">
        <f t="shared" si="32"/>
        <v>-45985820.133261204</v>
      </c>
      <c r="AC108" s="12"/>
      <c r="AD108" s="32"/>
      <c r="AE108" s="32"/>
      <c r="AF108" s="32">
        <f>BA108/100*AF25</f>
        <v>9808049137.3442535</v>
      </c>
      <c r="AG108" s="34">
        <f t="shared" si="38"/>
        <v>8.0970866344912771E-3</v>
      </c>
      <c r="AH108" s="34">
        <f t="shared" si="33"/>
        <v>-4.6885797052310533E-3</v>
      </c>
      <c r="AU108" s="31">
        <v>13794716</v>
      </c>
      <c r="AW108" s="31">
        <f t="shared" si="34"/>
        <v>-9.8896524514258447E-4</v>
      </c>
      <c r="AX108" s="46">
        <v>9299.0451477994993</v>
      </c>
      <c r="AY108" s="34">
        <f t="shared" si="35"/>
        <v>9.0950465645894124E-3</v>
      </c>
      <c r="AZ108" s="31">
        <f t="shared" si="39"/>
        <v>138.33472029348655</v>
      </c>
      <c r="BA108" s="31">
        <f t="shared" si="40"/>
        <v>170.66308060511903</v>
      </c>
      <c r="BC108" s="34">
        <f t="shared" si="41"/>
        <v>1.5997837530535578E-2</v>
      </c>
    </row>
    <row r="109" spans="1:55" s="31" customFormat="1">
      <c r="A109" s="31">
        <f t="shared" si="36"/>
        <v>2038</v>
      </c>
      <c r="B109" s="31">
        <f t="shared" si="37"/>
        <v>4</v>
      </c>
      <c r="C109" s="32"/>
      <c r="D109" s="44">
        <v>162320432.68081799</v>
      </c>
      <c r="E109" s="32"/>
      <c r="F109" s="44">
        <v>29503660.063224599</v>
      </c>
      <c r="G109" s="44">
        <v>7369000.40718194</v>
      </c>
      <c r="H109" s="44">
        <v>40542066.033693597</v>
      </c>
      <c r="I109" s="44">
        <v>227907.22908809999</v>
      </c>
      <c r="J109" s="44">
        <v>1253878.33093897</v>
      </c>
      <c r="K109" s="32"/>
      <c r="L109" s="44">
        <v>2673945.5815086798</v>
      </c>
      <c r="M109" s="33"/>
      <c r="N109" s="44">
        <v>1433253.2347856001</v>
      </c>
      <c r="O109" s="32"/>
      <c r="P109" s="44">
        <v>21760452.753571</v>
      </c>
      <c r="Q109" s="33"/>
      <c r="R109" s="44">
        <v>40855359.102756299</v>
      </c>
      <c r="S109" s="33"/>
      <c r="T109" s="44">
        <v>156214006.53281599</v>
      </c>
      <c r="U109" s="32"/>
      <c r="V109" s="44">
        <v>157933.147822042</v>
      </c>
      <c r="W109" s="33"/>
      <c r="X109" s="44">
        <v>396682.53393898701</v>
      </c>
      <c r="Y109" s="32"/>
      <c r="Z109" s="32">
        <f t="shared" si="31"/>
        <v>7402433.3710594624</v>
      </c>
      <c r="AA109" s="32"/>
      <c r="AB109" s="32">
        <f t="shared" si="32"/>
        <v>-27866878.901573002</v>
      </c>
      <c r="AC109" s="12"/>
      <c r="AD109" s="32"/>
      <c r="AE109" s="32"/>
      <c r="AF109" s="32">
        <f>BA109/100*AF25</f>
        <v>9815740991.9372311</v>
      </c>
      <c r="AG109" s="34">
        <f t="shared" si="38"/>
        <v>7.8423899444902902E-4</v>
      </c>
      <c r="AH109" s="34">
        <f t="shared" si="33"/>
        <v>-2.8389990041977672E-3</v>
      </c>
      <c r="AU109" s="31">
        <v>13786731</v>
      </c>
      <c r="AW109" s="31">
        <f t="shared" si="34"/>
        <v>-5.7884482725124604E-4</v>
      </c>
      <c r="AX109" s="46">
        <v>9311.7278671242002</v>
      </c>
      <c r="AY109" s="34">
        <f t="shared" si="35"/>
        <v>1.3638732927006047E-3</v>
      </c>
      <c r="AZ109" s="31">
        <f t="shared" si="39"/>
        <v>138.52339132394806</v>
      </c>
      <c r="BA109" s="31">
        <f t="shared" si="40"/>
        <v>170.79692124784236</v>
      </c>
      <c r="BC109" s="34">
        <f t="shared" si="41"/>
        <v>1.3987639460155304E-2</v>
      </c>
    </row>
    <row r="110" spans="1:55" s="23" customFormat="1">
      <c r="A110" s="23">
        <f t="shared" si="36"/>
        <v>2039</v>
      </c>
      <c r="B110" s="23">
        <f t="shared" si="37"/>
        <v>1</v>
      </c>
      <c r="C110" s="24"/>
      <c r="D110" s="41">
        <v>163530584.90807399</v>
      </c>
      <c r="E110" s="24"/>
      <c r="F110" s="41">
        <v>29723619.555372398</v>
      </c>
      <c r="G110" s="41">
        <v>7540833.4986197697</v>
      </c>
      <c r="H110" s="41">
        <v>41487441.003826097</v>
      </c>
      <c r="I110" s="41">
        <v>233221.65459648101</v>
      </c>
      <c r="J110" s="41">
        <v>1283116.73207706</v>
      </c>
      <c r="K110" s="24"/>
      <c r="L110" s="41">
        <v>3382038.8193470598</v>
      </c>
      <c r="M110" s="25"/>
      <c r="N110" s="41">
        <v>1445891.8918991201</v>
      </c>
      <c r="O110" s="24"/>
      <c r="P110" s="41">
        <v>25504286.093279801</v>
      </c>
      <c r="Q110" s="25"/>
      <c r="R110" s="41">
        <v>36042759.567645803</v>
      </c>
      <c r="S110" s="25"/>
      <c r="T110" s="41">
        <v>137812615.094138</v>
      </c>
      <c r="U110" s="24"/>
      <c r="V110" s="41">
        <v>153706.906686161</v>
      </c>
      <c r="W110" s="25"/>
      <c r="X110" s="41">
        <v>386067.434664784</v>
      </c>
      <c r="Y110" s="24"/>
      <c r="Z110" s="24">
        <f t="shared" ref="Z110:Z117" si="42">R110+V110-N110-L110-F110</f>
        <v>1644916.2077133916</v>
      </c>
      <c r="AA110" s="24"/>
      <c r="AB110" s="24">
        <f t="shared" ref="AB110:AB117" si="43">T110-P110-D110</f>
        <v>-51222255.907215804</v>
      </c>
      <c r="AC110" s="12"/>
      <c r="AD110" s="24"/>
      <c r="AE110" s="24"/>
      <c r="AF110" s="24">
        <f>BA110/100*AF25</f>
        <v>9892506350.1576405</v>
      </c>
      <c r="AG110" s="26">
        <f t="shared" si="38"/>
        <v>7.8206381243622249E-3</v>
      </c>
      <c r="AH110" s="26">
        <f t="shared" ref="AH110:AH117" si="44">AB110/AF110</f>
        <v>-5.1778845617217687E-3</v>
      </c>
      <c r="AU110" s="23">
        <v>13827244</v>
      </c>
      <c r="AW110" s="23">
        <f t="shared" si="34"/>
        <v>2.9385501175006605E-3</v>
      </c>
      <c r="AX110" s="43">
        <v>9357.0553450019997</v>
      </c>
      <c r="AY110" s="26">
        <f t="shared" si="35"/>
        <v>4.8677837802618591E-3</v>
      </c>
      <c r="AZ110" s="23">
        <f t="shared" si="39"/>
        <v>139.19769324142163</v>
      </c>
      <c r="BA110" s="23">
        <f t="shared" si="40"/>
        <v>172.1326621616769</v>
      </c>
      <c r="BC110" s="26">
        <f t="shared" si="41"/>
        <v>1.6012261147832642E-2</v>
      </c>
    </row>
    <row r="111" spans="1:55" s="31" customFormat="1">
      <c r="A111" s="31">
        <f t="shared" si="36"/>
        <v>2039</v>
      </c>
      <c r="B111" s="31">
        <f t="shared" si="37"/>
        <v>2</v>
      </c>
      <c r="C111" s="32"/>
      <c r="D111" s="44">
        <v>164429118.664334</v>
      </c>
      <c r="E111" s="32"/>
      <c r="F111" s="44">
        <v>29886938.701719001</v>
      </c>
      <c r="G111" s="44">
        <v>7727639.8092965595</v>
      </c>
      <c r="H111" s="44">
        <v>42515194.2083975</v>
      </c>
      <c r="I111" s="44">
        <v>238999.16935968999</v>
      </c>
      <c r="J111" s="44">
        <v>1314902.9136618001</v>
      </c>
      <c r="K111" s="32"/>
      <c r="L111" s="44">
        <v>2731512.5501534701</v>
      </c>
      <c r="M111" s="33"/>
      <c r="N111" s="44">
        <v>1455139.1570562001</v>
      </c>
      <c r="O111" s="32"/>
      <c r="P111" s="44">
        <v>22179577.914472502</v>
      </c>
      <c r="Q111" s="33"/>
      <c r="R111" s="44">
        <v>41235797.767819099</v>
      </c>
      <c r="S111" s="33"/>
      <c r="T111" s="44">
        <v>157668646.74195001</v>
      </c>
      <c r="U111" s="32"/>
      <c r="V111" s="44">
        <v>155350.76667897901</v>
      </c>
      <c r="W111" s="33"/>
      <c r="X111" s="44">
        <v>390196.33702875598</v>
      </c>
      <c r="Y111" s="32"/>
      <c r="Z111" s="32">
        <f t="shared" si="42"/>
        <v>7317558.1255694106</v>
      </c>
      <c r="AA111" s="32"/>
      <c r="AB111" s="32">
        <f t="shared" si="43"/>
        <v>-28940049.836856484</v>
      </c>
      <c r="AC111" s="12"/>
      <c r="AD111" s="32"/>
      <c r="AE111" s="32"/>
      <c r="AF111" s="32">
        <f>BA111/100*AF25</f>
        <v>9925514110.7596951</v>
      </c>
      <c r="AG111" s="34">
        <f t="shared" si="38"/>
        <v>3.336642852044124E-3</v>
      </c>
      <c r="AH111" s="34">
        <f t="shared" si="44"/>
        <v>-2.9157230057719826E-3</v>
      </c>
      <c r="AU111" s="31">
        <v>13879661</v>
      </c>
      <c r="AW111" s="31">
        <f t="shared" ref="AW111:AW117" si="45">(AU111-AU110)/AU110</f>
        <v>3.7908494274057794E-3</v>
      </c>
      <c r="AX111" s="46">
        <v>9352.8213593403998</v>
      </c>
      <c r="AY111" s="34">
        <f t="shared" ref="AY111:AY117" si="46">(AX111-AX110)/AX110</f>
        <v>-4.5249124916862829E-4</v>
      </c>
      <c r="AZ111" s="31">
        <f t="shared" si="39"/>
        <v>139.13470750332544</v>
      </c>
      <c r="BA111" s="31">
        <f t="shared" si="40"/>
        <v>172.70700737848202</v>
      </c>
      <c r="BC111" s="34" t="e">
        <f t="shared" si="41"/>
        <v>#DIV/0!</v>
      </c>
    </row>
    <row r="112" spans="1:55" s="31" customFormat="1">
      <c r="A112" s="31">
        <f t="shared" si="36"/>
        <v>2039</v>
      </c>
      <c r="B112" s="31">
        <f t="shared" si="37"/>
        <v>3</v>
      </c>
      <c r="C112" s="32"/>
      <c r="D112" s="44">
        <v>164430707.673305</v>
      </c>
      <c r="E112" s="32"/>
      <c r="F112" s="44">
        <v>29887227.522909001</v>
      </c>
      <c r="G112" s="44">
        <v>7829703.28828244</v>
      </c>
      <c r="H112" s="44">
        <v>43076717.356183097</v>
      </c>
      <c r="I112" s="44">
        <v>242155.77180255001</v>
      </c>
      <c r="J112" s="44">
        <v>1332269.60895412</v>
      </c>
      <c r="K112" s="32"/>
      <c r="L112" s="44">
        <v>2678631.12235844</v>
      </c>
      <c r="M112" s="33"/>
      <c r="N112" s="44">
        <v>1457038.3759038399</v>
      </c>
      <c r="O112" s="32"/>
      <c r="P112" s="44">
        <v>21915624.8759959</v>
      </c>
      <c r="Q112" s="33"/>
      <c r="R112" s="44">
        <v>36348387.005768597</v>
      </c>
      <c r="S112" s="33"/>
      <c r="T112" s="44">
        <v>138981208.09305</v>
      </c>
      <c r="U112" s="32"/>
      <c r="V112" s="44">
        <v>157908.37351077999</v>
      </c>
      <c r="W112" s="33"/>
      <c r="X112" s="44">
        <v>396620.30801172898</v>
      </c>
      <c r="Y112" s="32"/>
      <c r="Z112" s="32">
        <f t="shared" si="42"/>
        <v>2483398.3581080958</v>
      </c>
      <c r="AA112" s="32"/>
      <c r="AB112" s="32">
        <f t="shared" si="43"/>
        <v>-47365124.456250906</v>
      </c>
      <c r="AC112" s="12"/>
      <c r="AD112" s="32"/>
      <c r="AE112" s="32"/>
      <c r="AF112" s="32">
        <f>BA112/100*AF25</f>
        <v>10007217934.20187</v>
      </c>
      <c r="AG112" s="34">
        <f t="shared" si="38"/>
        <v>8.2316968703519712E-3</v>
      </c>
      <c r="AH112" s="34">
        <f t="shared" si="44"/>
        <v>-4.7330961279827997E-3</v>
      </c>
      <c r="AU112" s="31">
        <v>13898385</v>
      </c>
      <c r="AW112" s="31">
        <f t="shared" si="45"/>
        <v>1.3490243025388012E-3</v>
      </c>
      <c r="AX112" s="46">
        <v>9417.1070433918994</v>
      </c>
      <c r="AY112" s="34">
        <f t="shared" si="46"/>
        <v>6.8734001839241077E-3</v>
      </c>
      <c r="AZ112" s="31">
        <f t="shared" si="39"/>
        <v>140.09103602746904</v>
      </c>
      <c r="BA112" s="31">
        <f t="shared" si="40"/>
        <v>174.12867911060732</v>
      </c>
      <c r="BC112" s="34" t="e">
        <f t="shared" si="41"/>
        <v>#DIV/0!</v>
      </c>
    </row>
    <row r="113" spans="1:55" s="31" customFormat="1">
      <c r="A113" s="31">
        <f t="shared" si="36"/>
        <v>2039</v>
      </c>
      <c r="B113" s="31">
        <f t="shared" si="37"/>
        <v>4</v>
      </c>
      <c r="C113" s="32"/>
      <c r="D113" s="44">
        <v>165346467.91725099</v>
      </c>
      <c r="E113" s="32"/>
      <c r="F113" s="44">
        <v>30053677.7873061</v>
      </c>
      <c r="G113" s="44">
        <v>7945766.2671966702</v>
      </c>
      <c r="H113" s="44">
        <v>43715261.622054197</v>
      </c>
      <c r="I113" s="44">
        <v>245745.34847</v>
      </c>
      <c r="J113" s="44">
        <v>1352018.4006820901</v>
      </c>
      <c r="K113" s="32"/>
      <c r="L113" s="44">
        <v>2679082.36609064</v>
      </c>
      <c r="M113" s="33"/>
      <c r="N113" s="44">
        <v>1467664.40864</v>
      </c>
      <c r="O113" s="32"/>
      <c r="P113" s="44">
        <v>21976427.6787952</v>
      </c>
      <c r="Q113" s="33"/>
      <c r="R113" s="44">
        <v>41862611.812453799</v>
      </c>
      <c r="S113" s="33"/>
      <c r="T113" s="44">
        <v>160065324.56864899</v>
      </c>
      <c r="U113" s="32"/>
      <c r="V113" s="44">
        <v>152885.527126448</v>
      </c>
      <c r="W113" s="33"/>
      <c r="X113" s="44">
        <v>384004.36602108303</v>
      </c>
      <c r="Y113" s="32"/>
      <c r="Z113" s="32">
        <f t="shared" si="42"/>
        <v>7815072.7775435075</v>
      </c>
      <c r="AA113" s="32"/>
      <c r="AB113" s="32">
        <f t="shared" si="43"/>
        <v>-27257571.027397186</v>
      </c>
      <c r="AC113" s="12"/>
      <c r="AD113" s="32"/>
      <c r="AE113" s="32"/>
      <c r="AF113" s="32">
        <f>BA113/100*AF25</f>
        <v>10055787202.154348</v>
      </c>
      <c r="AG113" s="34">
        <f t="shared" si="38"/>
        <v>4.8534236260092071E-3</v>
      </c>
      <c r="AH113" s="34">
        <f t="shared" si="44"/>
        <v>-2.7106352272010621E-3</v>
      </c>
      <c r="AU113" s="31">
        <v>13882364</v>
      </c>
      <c r="AW113" s="31">
        <f t="shared" si="45"/>
        <v>-1.1527238596426852E-3</v>
      </c>
      <c r="AX113" s="46">
        <v>9473.7328511023006</v>
      </c>
      <c r="AY113" s="34">
        <f t="shared" si="46"/>
        <v>6.013078905175686E-3</v>
      </c>
      <c r="AZ113" s="31">
        <f t="shared" si="39"/>
        <v>140.93341448101003</v>
      </c>
      <c r="BA113" s="31">
        <f t="shared" si="40"/>
        <v>174.97379935576851</v>
      </c>
      <c r="BC113" s="34" t="e">
        <f t="shared" si="41"/>
        <v>#DIV/0!</v>
      </c>
    </row>
    <row r="114" spans="1:55" s="23" customFormat="1">
      <c r="A114" s="23">
        <f t="shared" ref="A114:A117" si="47">A110+1</f>
        <v>2040</v>
      </c>
      <c r="B114" s="23">
        <f t="shared" ref="B114:B117" si="48">B110</f>
        <v>1</v>
      </c>
      <c r="C114" s="24"/>
      <c r="D114" s="41">
        <v>166325255.69561699</v>
      </c>
      <c r="E114" s="24"/>
      <c r="F114" s="41">
        <v>30231584.052155402</v>
      </c>
      <c r="G114" s="41">
        <v>8098010.3143134201</v>
      </c>
      <c r="H114" s="41">
        <v>44552863.450034603</v>
      </c>
      <c r="I114" s="41">
        <v>250453.92724680001</v>
      </c>
      <c r="J114" s="41">
        <v>1377923.6118566999</v>
      </c>
      <c r="K114" s="24"/>
      <c r="L114" s="41">
        <v>3443790.3676346298</v>
      </c>
      <c r="M114" s="25"/>
      <c r="N114" s="41">
        <v>1478115.4779372001</v>
      </c>
      <c r="O114" s="24"/>
      <c r="P114" s="41">
        <v>26001999.833785102</v>
      </c>
      <c r="Q114" s="25"/>
      <c r="R114" s="41">
        <v>36864011.717095703</v>
      </c>
      <c r="S114" s="25"/>
      <c r="T114" s="41">
        <v>140952743.86688</v>
      </c>
      <c r="U114" s="24"/>
      <c r="V114" s="41">
        <v>150813.211707296</v>
      </c>
      <c r="W114" s="25"/>
      <c r="X114" s="41">
        <v>378799.30715328699</v>
      </c>
      <c r="Y114" s="24"/>
      <c r="Z114" s="24">
        <f t="shared" si="42"/>
        <v>1861335.0310757644</v>
      </c>
      <c r="AA114" s="24"/>
      <c r="AB114" s="24">
        <f t="shared" si="43"/>
        <v>-51374511.662522092</v>
      </c>
      <c r="AC114" s="12"/>
      <c r="AD114" s="24"/>
      <c r="AE114" s="24"/>
      <c r="AF114" s="24">
        <f>BA114/100*AF25</f>
        <v>10095364470.014725</v>
      </c>
      <c r="AG114" s="26">
        <f t="shared" si="38"/>
        <v>3.9357702251194551E-3</v>
      </c>
      <c r="AH114" s="26">
        <f t="shared" si="44"/>
        <v>-5.0889209413998663E-3</v>
      </c>
      <c r="AU114" s="23">
        <v>13886011</v>
      </c>
      <c r="AW114" s="23">
        <f t="shared" si="45"/>
        <v>2.6270741784324339E-4</v>
      </c>
      <c r="AX114" s="43">
        <v>9508.5213276929007</v>
      </c>
      <c r="AY114" s="26">
        <f t="shared" si="46"/>
        <v>3.6720981198612073E-3</v>
      </c>
      <c r="AZ114" s="23">
        <f t="shared" si="39"/>
        <v>141.45093580735139</v>
      </c>
      <c r="BA114" s="23">
        <f t="shared" si="40"/>
        <v>175.66245602544899</v>
      </c>
      <c r="BC114" s="26" t="e">
        <f t="shared" si="41"/>
        <v>#DIV/0!</v>
      </c>
    </row>
    <row r="115" spans="1:55" s="31" customFormat="1">
      <c r="A115" s="31">
        <f t="shared" si="47"/>
        <v>2040</v>
      </c>
      <c r="B115" s="31">
        <f t="shared" si="48"/>
        <v>2</v>
      </c>
      <c r="C115" s="32"/>
      <c r="D115" s="44">
        <v>168010040.95504299</v>
      </c>
      <c r="E115" s="32"/>
      <c r="F115" s="44">
        <v>30537813.716238301</v>
      </c>
      <c r="G115" s="44">
        <v>8204426.3245132398</v>
      </c>
      <c r="H115" s="44">
        <v>45138332.940355003</v>
      </c>
      <c r="I115" s="44">
        <v>253745.14405711001</v>
      </c>
      <c r="J115" s="44">
        <v>1396030.91568108</v>
      </c>
      <c r="K115" s="32"/>
      <c r="L115" s="44">
        <v>2744501.0988082602</v>
      </c>
      <c r="M115" s="33"/>
      <c r="N115" s="44">
        <v>1495187.81434889</v>
      </c>
      <c r="O115" s="32"/>
      <c r="P115" s="44">
        <v>22467311.451347299</v>
      </c>
      <c r="Q115" s="33"/>
      <c r="R115" s="44">
        <v>42480472.839555897</v>
      </c>
      <c r="S115" s="33"/>
      <c r="T115" s="44">
        <v>162427769.75683999</v>
      </c>
      <c r="U115" s="32"/>
      <c r="V115" s="44">
        <v>154106.364693524</v>
      </c>
      <c r="W115" s="33"/>
      <c r="X115" s="44">
        <v>387070.75801234</v>
      </c>
      <c r="Y115" s="32"/>
      <c r="Z115" s="32">
        <f t="shared" si="42"/>
        <v>7857076.5748539679</v>
      </c>
      <c r="AA115" s="32"/>
      <c r="AB115" s="32">
        <f t="shared" si="43"/>
        <v>-28049582.649550289</v>
      </c>
      <c r="AC115" s="12"/>
      <c r="AD115" s="32"/>
      <c r="AE115" s="32"/>
      <c r="AF115" s="32">
        <f>BA115/100*AF25</f>
        <v>10153107846.407927</v>
      </c>
      <c r="AG115" s="34">
        <f t="shared" si="38"/>
        <v>5.7197911541194317E-3</v>
      </c>
      <c r="AH115" s="34">
        <f t="shared" si="44"/>
        <v>-2.7626597760875716E-3</v>
      </c>
      <c r="AU115" s="31">
        <v>13893241</v>
      </c>
      <c r="AW115" s="31">
        <f t="shared" si="45"/>
        <v>5.2066788655143659E-4</v>
      </c>
      <c r="AX115" s="46">
        <v>9557.9315758384</v>
      </c>
      <c r="AY115" s="34">
        <f t="shared" si="46"/>
        <v>5.1964176597674976E-3</v>
      </c>
      <c r="AZ115" s="31">
        <f t="shared" si="39"/>
        <v>142.18597394817132</v>
      </c>
      <c r="BA115" s="31">
        <f t="shared" si="40"/>
        <v>176.66720858753425</v>
      </c>
      <c r="BC115" s="34" t="e">
        <f t="shared" si="41"/>
        <v>#DIV/0!</v>
      </c>
    </row>
    <row r="116" spans="1:55" s="31" customFormat="1">
      <c r="A116" s="31">
        <f t="shared" si="47"/>
        <v>2040</v>
      </c>
      <c r="B116" s="31">
        <f t="shared" si="48"/>
        <v>3</v>
      </c>
      <c r="C116" s="32"/>
      <c r="D116" s="44">
        <v>168915183.95107901</v>
      </c>
      <c r="E116" s="32"/>
      <c r="F116" s="44">
        <v>30702334.170149099</v>
      </c>
      <c r="G116" s="44">
        <v>8302380.1843488803</v>
      </c>
      <c r="H116" s="44">
        <v>45677246.176109597</v>
      </c>
      <c r="I116" s="44">
        <v>256774.64487677001</v>
      </c>
      <c r="J116" s="44">
        <v>1412698.3353436</v>
      </c>
      <c r="K116" s="32"/>
      <c r="L116" s="44">
        <v>2686185.79852047</v>
      </c>
      <c r="M116" s="33"/>
      <c r="N116" s="44">
        <v>1504403.36082133</v>
      </c>
      <c r="O116" s="32"/>
      <c r="P116" s="44">
        <v>22215414.298600201</v>
      </c>
      <c r="Q116" s="33"/>
      <c r="R116" s="44">
        <v>37297056.216467798</v>
      </c>
      <c r="S116" s="33"/>
      <c r="T116" s="44">
        <v>142608527.042932</v>
      </c>
      <c r="U116" s="32"/>
      <c r="V116" s="44">
        <v>156687.09359359901</v>
      </c>
      <c r="W116" s="33"/>
      <c r="X116" s="44">
        <v>393552.80496454099</v>
      </c>
      <c r="Y116" s="32"/>
      <c r="Z116" s="32">
        <f t="shared" si="42"/>
        <v>2560819.9805704989</v>
      </c>
      <c r="AA116" s="32"/>
      <c r="AB116" s="32">
        <f t="shared" si="43"/>
        <v>-48522071.206747204</v>
      </c>
      <c r="AC116" s="12"/>
      <c r="AD116" s="32"/>
      <c r="AE116" s="32"/>
      <c r="AF116" s="32">
        <f>BA116/100*AF25</f>
        <v>10195324768.640314</v>
      </c>
      <c r="AG116" s="34">
        <f t="shared" si="38"/>
        <v>4.1580295285963591E-3</v>
      </c>
      <c r="AH116" s="34">
        <f t="shared" si="44"/>
        <v>-4.7592472341828384E-3</v>
      </c>
      <c r="AU116" s="31">
        <v>13850968</v>
      </c>
      <c r="AW116" s="31">
        <f t="shared" si="45"/>
        <v>-3.042702563066458E-3</v>
      </c>
      <c r="AX116" s="46">
        <v>9626.9657308668993</v>
      </c>
      <c r="AY116" s="34">
        <f t="shared" si="46"/>
        <v>7.2227086457713821E-3</v>
      </c>
      <c r="AZ116" s="31">
        <f t="shared" si="39"/>
        <v>143.21294181151421</v>
      </c>
      <c r="BA116" s="31">
        <f t="shared" si="40"/>
        <v>177.40179605757589</v>
      </c>
      <c r="BC116" s="34" t="e">
        <f t="shared" si="41"/>
        <v>#DIV/0!</v>
      </c>
    </row>
    <row r="117" spans="1:55" s="31" customFormat="1">
      <c r="A117" s="31">
        <f t="shared" si="47"/>
        <v>2040</v>
      </c>
      <c r="B117" s="31">
        <f t="shared" si="48"/>
        <v>4</v>
      </c>
      <c r="C117" s="32"/>
      <c r="D117" s="44">
        <v>169685983.53636801</v>
      </c>
      <c r="E117" s="32"/>
      <c r="F117" s="44">
        <v>30842436.1189036</v>
      </c>
      <c r="G117" s="44">
        <v>8417316.1739055291</v>
      </c>
      <c r="H117" s="44">
        <v>46309590.079050899</v>
      </c>
      <c r="I117" s="44">
        <v>260329.36620326201</v>
      </c>
      <c r="J117" s="44">
        <v>1432255.3632696001</v>
      </c>
      <c r="K117" s="32"/>
      <c r="L117" s="44">
        <v>2740773.4700044901</v>
      </c>
      <c r="M117" s="33"/>
      <c r="N117" s="44">
        <v>1512414.3959999401</v>
      </c>
      <c r="O117" s="32"/>
      <c r="P117" s="44">
        <v>22542744.3373449</v>
      </c>
      <c r="Q117" s="33"/>
      <c r="R117" s="44">
        <v>42801166.6896386</v>
      </c>
      <c r="S117" s="33"/>
      <c r="T117" s="44">
        <v>163653970.487712</v>
      </c>
      <c r="U117" s="32"/>
      <c r="V117" s="44">
        <v>151368.841638874</v>
      </c>
      <c r="W117" s="33"/>
      <c r="X117" s="44">
        <v>380194.889348856</v>
      </c>
      <c r="Y117" s="32"/>
      <c r="Z117" s="32">
        <f t="shared" si="42"/>
        <v>7856911.5463694409</v>
      </c>
      <c r="AA117" s="32"/>
      <c r="AB117" s="32">
        <f t="shared" si="43"/>
        <v>-28574757.386000931</v>
      </c>
      <c r="AC117" s="12"/>
      <c r="AD117" s="32"/>
      <c r="AE117" s="32"/>
      <c r="AF117" s="32">
        <f>BA117/100*AF25</f>
        <v>10220540932.775354</v>
      </c>
      <c r="AG117" s="34">
        <f t="shared" si="38"/>
        <v>2.4733066093786831E-3</v>
      </c>
      <c r="AH117" s="34">
        <f t="shared" si="44"/>
        <v>-2.795816539843508E-3</v>
      </c>
      <c r="AU117" s="31">
        <v>13878827</v>
      </c>
      <c r="AW117" s="31">
        <f t="shared" si="45"/>
        <v>2.0113395684691498E-3</v>
      </c>
      <c r="AX117" s="46">
        <v>9631.4041445814</v>
      </c>
      <c r="AY117" s="34">
        <f t="shared" si="46"/>
        <v>4.6103973345099222E-4</v>
      </c>
      <c r="AZ117" s="31">
        <f t="shared" si="39"/>
        <v>143.27896866803374</v>
      </c>
      <c r="BA117" s="31">
        <f t="shared" si="40"/>
        <v>177.84056509228074</v>
      </c>
      <c r="BC117" s="34" t="e">
        <f t="shared" si="41"/>
        <v>#DIV/0!</v>
      </c>
    </row>
    <row r="119" spans="1:55">
      <c r="BA119" t="s">
        <v>52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" zoomScale="115" zoomScaleNormal="115" zoomScalePageLayoutView="115" workbookViewId="0">
      <selection activeCell="D8" sqref="D8:G31"/>
    </sheetView>
  </sheetViews>
  <sheetFormatPr baseColWidth="10" defaultColWidth="8.83203125" defaultRowHeight="12" x14ac:dyDescent="0"/>
  <sheetData>
    <row r="1" spans="1:7">
      <c r="B1" t="s">
        <v>53</v>
      </c>
      <c r="E1" t="s">
        <v>54</v>
      </c>
      <c r="G1" t="s">
        <v>55</v>
      </c>
    </row>
    <row r="3" spans="1:7" ht="58.75" customHeight="1"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</row>
    <row r="4" spans="1:7">
      <c r="A4" s="10"/>
      <c r="B4" s="10"/>
      <c r="C4" s="10"/>
    </row>
    <row r="5" spans="1:7">
      <c r="A5" s="10">
        <v>2014</v>
      </c>
      <c r="B5" s="14">
        <f>'Central scenario'!AJ3</f>
        <v>-2.0764450566254731E-2</v>
      </c>
      <c r="C5" s="14">
        <f>'Central scenario'!BI3</f>
        <v>-2.0764450566254731E-2</v>
      </c>
      <c r="D5" s="15">
        <f>'Low scenario'!AJ3</f>
        <v>-2.0764450566254731E-2</v>
      </c>
      <c r="E5" s="15">
        <f>'Low scenario'!BH3</f>
        <v>-2.0764450566254731E-2</v>
      </c>
      <c r="F5" s="15">
        <f>'High scenario'!AJ3</f>
        <v>-2.0764450566254731E-2</v>
      </c>
      <c r="G5" s="15">
        <f>'High scenario'!BI3</f>
        <v>-2.0764450566254731E-2</v>
      </c>
    </row>
    <row r="6" spans="1:7">
      <c r="A6" s="10">
        <v>2015</v>
      </c>
      <c r="B6" s="14">
        <f>'Central scenario'!AJ4</f>
        <v>-3.2822266915484871E-2</v>
      </c>
      <c r="C6" s="14">
        <f>'Central scenario'!BI4</f>
        <v>-3.2822266915484871E-2</v>
      </c>
      <c r="D6" s="15">
        <f>'Low scenario'!AJ4</f>
        <v>-3.2822266915484524E-2</v>
      </c>
      <c r="E6" s="15">
        <f>'Low scenario'!BH4</f>
        <v>-3.2822266915484524E-2</v>
      </c>
      <c r="F6" s="15">
        <f>'High scenario'!AJ4</f>
        <v>-3.2822266915484524E-2</v>
      </c>
      <c r="G6" s="15">
        <f>'High scenario'!BI4</f>
        <v>-3.2822266915484524E-2</v>
      </c>
    </row>
    <row r="7" spans="1:7">
      <c r="A7" s="10">
        <v>2016</v>
      </c>
      <c r="B7" s="14">
        <f>'Central scenario'!AJ5</f>
        <v>-3.1724030357080352E-2</v>
      </c>
      <c r="C7" s="14">
        <f>'Central scenario'!BI5</f>
        <v>-3.1747600843628855E-2</v>
      </c>
      <c r="D7" s="15">
        <f>'Low scenario'!AJ5</f>
        <v>-3.1724030357080366E-2</v>
      </c>
      <c r="E7" s="15">
        <f>'Low scenario'!BH5</f>
        <v>-3.1747600843628869E-2</v>
      </c>
      <c r="F7" s="15">
        <f>'High scenario'!AJ5</f>
        <v>-3.1724030357080366E-2</v>
      </c>
      <c r="G7" s="15">
        <f>'High scenario'!BI5</f>
        <v>-3.1747600843628869E-2</v>
      </c>
    </row>
    <row r="8" spans="1:7">
      <c r="A8" s="10">
        <v>2017</v>
      </c>
      <c r="B8" s="14">
        <f>'Central scenario'!AJ6</f>
        <v>-3.7007362799837712E-2</v>
      </c>
      <c r="C8" s="14">
        <f>'Central scenario'!BI6</f>
        <v>-3.7471336097018207E-2</v>
      </c>
      <c r="D8" s="15">
        <f>'Low scenario'!AJ6</f>
        <v>-3.7007362799837795E-2</v>
      </c>
      <c r="E8" s="15">
        <f>'Low scenario'!BH6</f>
        <v>-3.747133609701829E-2</v>
      </c>
      <c r="F8" s="15">
        <f>'High scenario'!AJ6</f>
        <v>-3.7007362799837733E-2</v>
      </c>
      <c r="G8" s="15">
        <f>'High scenario'!BI6</f>
        <v>-3.7471336097018228E-2</v>
      </c>
    </row>
    <row r="9" spans="1:7">
      <c r="A9" s="10">
        <f t="shared" ref="A9:A31" si="0">A8+1</f>
        <v>2018</v>
      </c>
      <c r="B9" s="14">
        <f>'Central scenario'!AJ7</f>
        <v>-3.2480177412012666E-2</v>
      </c>
      <c r="C9" s="14">
        <f>'Central scenario'!BI7</f>
        <v>-3.3350226258933233E-2</v>
      </c>
      <c r="D9" s="15">
        <f>'Low scenario'!AJ7</f>
        <v>-3.2305488046816162E-2</v>
      </c>
      <c r="E9" s="15">
        <f>'Low scenario'!BH7</f>
        <v>-3.3175946411891456E-2</v>
      </c>
      <c r="F9" s="15">
        <f>'High scenario'!AJ7</f>
        <v>-3.2434657249442812E-2</v>
      </c>
      <c r="G9" s="15">
        <f>'High scenario'!BI7</f>
        <v>-3.3304299240193722E-2</v>
      </c>
    </row>
    <row r="10" spans="1:7">
      <c r="A10" s="10">
        <f t="shared" si="0"/>
        <v>2019</v>
      </c>
      <c r="B10" s="14">
        <f>'Central scenario'!AJ8</f>
        <v>-3.1010248332267246E-2</v>
      </c>
      <c r="C10" s="14">
        <f>'Central scenario'!BI8</f>
        <v>-3.2250727886001744E-2</v>
      </c>
      <c r="D10" s="15">
        <f>'Low scenario'!AJ8</f>
        <v>-3.0681508736697036E-2</v>
      </c>
      <c r="E10" s="15">
        <f>'Low scenario'!BH8</f>
        <v>-3.1926408467760736E-2</v>
      </c>
      <c r="F10" s="15">
        <f>'High scenario'!AJ8</f>
        <v>-3.0547178135148848E-2</v>
      </c>
      <c r="G10" s="15">
        <f>'High scenario'!BI8</f>
        <v>-3.1782961809265819E-2</v>
      </c>
    </row>
    <row r="11" spans="1:7">
      <c r="A11" s="10">
        <f t="shared" si="0"/>
        <v>2020</v>
      </c>
      <c r="B11" s="14">
        <f>'Central scenario'!AJ9</f>
        <v>-3.2716895719990195E-2</v>
      </c>
      <c r="C11" s="14">
        <f>'Central scenario'!BI9</f>
        <v>-3.4368773432737393E-2</v>
      </c>
      <c r="D11" s="15">
        <f>'Low scenario'!AJ9</f>
        <v>-3.3047460489448788E-2</v>
      </c>
      <c r="E11" s="15">
        <f>'Low scenario'!BH9</f>
        <v>-3.4716697881262401E-2</v>
      </c>
      <c r="F11" s="15">
        <f>'High scenario'!AJ9</f>
        <v>-3.1452920320849904E-2</v>
      </c>
      <c r="G11" s="15">
        <f>'High scenario'!BI9</f>
        <v>-3.3090421824863638E-2</v>
      </c>
    </row>
    <row r="12" spans="1:7">
      <c r="A12" s="10">
        <f t="shared" si="0"/>
        <v>2021</v>
      </c>
      <c r="B12" s="14">
        <f>'Central scenario'!AJ10</f>
        <v>-3.2214330419944842E-2</v>
      </c>
      <c r="C12" s="14">
        <f>'Central scenario'!BI10</f>
        <v>-3.4256348960727712E-2</v>
      </c>
      <c r="D12" s="15">
        <f>'Low scenario'!AJ10</f>
        <v>-3.2480392446984134E-2</v>
      </c>
      <c r="E12" s="15">
        <f>'Low scenario'!BH10</f>
        <v>-3.4550689269206493E-2</v>
      </c>
      <c r="F12" s="15">
        <f>'High scenario'!AJ10</f>
        <v>-3.0175376907301259E-2</v>
      </c>
      <c r="G12" s="15">
        <f>'High scenario'!BI10</f>
        <v>-3.216170153458181E-2</v>
      </c>
    </row>
    <row r="13" spans="1:7">
      <c r="A13" s="10">
        <f t="shared" si="0"/>
        <v>2022</v>
      </c>
      <c r="B13" s="14">
        <f>'Central scenario'!AJ11</f>
        <v>-3.1940758238226646E-2</v>
      </c>
      <c r="C13" s="14">
        <f>'Central scenario'!BI11</f>
        <v>-3.443433936976649E-2</v>
      </c>
      <c r="D13" s="15">
        <f>'Low scenario'!AJ11</f>
        <v>-3.2576597153260854E-2</v>
      </c>
      <c r="E13" s="15">
        <f>'Low scenario'!BH11</f>
        <v>-3.5117078091872776E-2</v>
      </c>
      <c r="F13" s="15">
        <f>'High scenario'!AJ11</f>
        <v>-3.0020151572116037E-2</v>
      </c>
      <c r="G13" s="15">
        <f>'High scenario'!BI11</f>
        <v>-3.2387983028218742E-2</v>
      </c>
    </row>
    <row r="14" spans="1:7">
      <c r="A14" s="10">
        <f t="shared" si="0"/>
        <v>2023</v>
      </c>
      <c r="B14" s="14">
        <f>'Central scenario'!AJ12</f>
        <v>-3.1299311806454899E-2</v>
      </c>
      <c r="C14" s="14">
        <f>'Central scenario'!BI12</f>
        <v>-3.4143051873574796E-2</v>
      </c>
      <c r="D14" s="15">
        <f>'Low scenario'!AJ12</f>
        <v>-3.2973446543999779E-2</v>
      </c>
      <c r="E14" s="15">
        <f>'Low scenario'!BH12</f>
        <v>-3.5857213735504739E-2</v>
      </c>
      <c r="F14" s="15">
        <f>'High scenario'!AJ12</f>
        <v>-2.8693026021280609E-2</v>
      </c>
      <c r="G14" s="15">
        <f>'High scenario'!BI12</f>
        <v>-3.1373896747691143E-2</v>
      </c>
    </row>
    <row r="15" spans="1:7">
      <c r="A15" s="20">
        <f t="shared" si="0"/>
        <v>2024</v>
      </c>
      <c r="B15" s="21">
        <f>'Central scenario'!AJ13</f>
        <v>-3.1245010986895316E-2</v>
      </c>
      <c r="C15" s="21">
        <f>'Central scenario'!BI13</f>
        <v>-3.4557584569352859E-2</v>
      </c>
      <c r="D15" s="15">
        <f>'Low scenario'!AJ13</f>
        <v>-3.4493981516149068E-2</v>
      </c>
      <c r="E15" s="15">
        <f>'Low scenario'!BH13</f>
        <v>-3.7911286303326741E-2</v>
      </c>
      <c r="F15" s="15">
        <f>'High scenario'!AJ13</f>
        <v>-2.7778541738232996E-2</v>
      </c>
      <c r="G15" s="15">
        <f>'High scenario'!BI13</f>
        <v>-3.0979305235625493E-2</v>
      </c>
    </row>
    <row r="16" spans="1:7">
      <c r="A16" s="27">
        <f t="shared" si="0"/>
        <v>2025</v>
      </c>
      <c r="B16" s="28">
        <f>'Central scenario'!AJ14</f>
        <v>-3.0870306850312074E-2</v>
      </c>
      <c r="C16" s="28">
        <f>'Central scenario'!BI14</f>
        <v>-3.5270881580330676E-2</v>
      </c>
      <c r="D16" s="15">
        <f>'Low scenario'!AJ14</f>
        <v>-3.4323486953368877E-2</v>
      </c>
      <c r="E16" s="15">
        <f>'Low scenario'!BH14</f>
        <v>-3.8999863607284781E-2</v>
      </c>
      <c r="F16" s="15">
        <f>'High scenario'!AJ14</f>
        <v>-2.6661369027685459E-2</v>
      </c>
      <c r="G16" s="15">
        <f>'High scenario'!BI14</f>
        <v>-3.0925090863291812E-2</v>
      </c>
    </row>
    <row r="17" spans="1:9">
      <c r="A17" s="35">
        <f t="shared" si="0"/>
        <v>2026</v>
      </c>
      <c r="B17" s="36">
        <f>'Central scenario'!AJ15</f>
        <v>-3.0167238453772255E-2</v>
      </c>
      <c r="C17" s="36">
        <f>'Central scenario'!BI15</f>
        <v>-3.5734405895324686E-2</v>
      </c>
      <c r="D17" s="15">
        <f>'Low scenario'!AJ15</f>
        <v>-3.4086368583091865E-2</v>
      </c>
      <c r="E17" s="15">
        <f>'Low scenario'!BH15</f>
        <v>-4.0003175282661521E-2</v>
      </c>
      <c r="F17" s="15">
        <f>'High scenario'!AJ15</f>
        <v>-2.5927463670861718E-2</v>
      </c>
      <c r="G17" s="15">
        <f>'High scenario'!BI15</f>
        <v>-3.1227799401120922E-2</v>
      </c>
    </row>
    <row r="18" spans="1:9">
      <c r="A18" s="35">
        <f t="shared" si="0"/>
        <v>2027</v>
      </c>
      <c r="B18" s="36">
        <f>'Central scenario'!AJ16</f>
        <v>-2.9829070899739917E-2</v>
      </c>
      <c r="C18" s="36">
        <f>'Central scenario'!BI16</f>
        <v>-3.6684005988328709E-2</v>
      </c>
      <c r="D18" s="15">
        <f>'Low scenario'!AJ16</f>
        <v>-3.3623275697836484E-2</v>
      </c>
      <c r="E18" s="15">
        <f>'Low scenario'!BH16</f>
        <v>-4.0807688241484161E-2</v>
      </c>
      <c r="F18" s="15">
        <f>'High scenario'!AJ16</f>
        <v>-2.5061435554360412E-2</v>
      </c>
      <c r="G18" s="15">
        <f>'High scenario'!BI16</f>
        <v>-3.1556373060379637E-2</v>
      </c>
    </row>
    <row r="19" spans="1:9">
      <c r="A19" s="35">
        <f t="shared" si="0"/>
        <v>2028</v>
      </c>
      <c r="B19" s="36">
        <f>'Central scenario'!AJ17</f>
        <v>-2.9675272259786192E-2</v>
      </c>
      <c r="C19" s="36">
        <f>'Central scenario'!BI17</f>
        <v>-3.7890275693494818E-2</v>
      </c>
      <c r="D19" s="15">
        <f>'Low scenario'!AJ17</f>
        <v>-3.4248890403873668E-2</v>
      </c>
      <c r="E19" s="15">
        <f>'Low scenario'!BH17</f>
        <v>-4.2885639660147655E-2</v>
      </c>
      <c r="F19" s="15">
        <f>'High scenario'!AJ17</f>
        <v>-2.3686471705672351E-2</v>
      </c>
      <c r="G19" s="15">
        <f>'High scenario'!BI17</f>
        <v>-3.1353336675837257E-2</v>
      </c>
    </row>
    <row r="20" spans="1:9">
      <c r="A20" s="27">
        <f t="shared" si="0"/>
        <v>2029</v>
      </c>
      <c r="B20" s="28">
        <f>'Central scenario'!AJ18</f>
        <v>-2.9140416903630333E-2</v>
      </c>
      <c r="C20" s="28">
        <f>'Central scenario'!BI18</f>
        <v>-3.8517366610563632E-2</v>
      </c>
      <c r="D20" s="15">
        <f>'Low scenario'!AJ18</f>
        <v>-3.4273377676160732E-2</v>
      </c>
      <c r="E20" s="15">
        <f>'Low scenario'!BH18</f>
        <v>-4.4199801466743946E-2</v>
      </c>
      <c r="F20" s="15">
        <f>'High scenario'!AJ18</f>
        <v>-2.2207683447408491E-2</v>
      </c>
      <c r="G20" s="15">
        <f>'High scenario'!BI18</f>
        <v>-3.0872918930383259E-2</v>
      </c>
    </row>
    <row r="21" spans="1:9">
      <c r="A21" s="35">
        <f t="shared" si="0"/>
        <v>2030</v>
      </c>
      <c r="B21" s="36">
        <f>'Central scenario'!AJ19</f>
        <v>-2.7996427364060553E-2</v>
      </c>
      <c r="C21" s="36">
        <f>'Central scenario'!BI19</f>
        <v>-3.8266611778374454E-2</v>
      </c>
      <c r="D21" s="15">
        <f>'Low scenario'!AJ19</f>
        <v>-3.3728738283577739E-2</v>
      </c>
      <c r="E21" s="15">
        <f>'Low scenario'!BH19</f>
        <v>-4.4836241058906511E-2</v>
      </c>
      <c r="F21" s="15">
        <f>'High scenario'!AJ19</f>
        <v>-2.154179418166741E-2</v>
      </c>
      <c r="G21" s="15">
        <f>'High scenario'!BI19</f>
        <v>-3.1045082174210321E-2</v>
      </c>
    </row>
    <row r="22" spans="1:9">
      <c r="A22" s="35">
        <f t="shared" si="0"/>
        <v>2031</v>
      </c>
      <c r="B22" s="36">
        <f>'Central scenario'!AJ20</f>
        <v>-2.7437662126998413E-2</v>
      </c>
      <c r="C22" s="36">
        <f>'Central scenario'!BI20</f>
        <v>-3.8612784083266613E-2</v>
      </c>
      <c r="D22" s="15">
        <f>'Low scenario'!AJ20</f>
        <v>-3.4565786238910774E-2</v>
      </c>
      <c r="E22" s="15">
        <f>'Low scenario'!BH20</f>
        <v>-4.6727439396991491E-2</v>
      </c>
      <c r="F22" s="15">
        <f>'High scenario'!AJ20</f>
        <v>-2.1218694631573554E-2</v>
      </c>
      <c r="G22" s="15">
        <f>'High scenario'!BI20</f>
        <v>-3.1633524525917708E-2</v>
      </c>
    </row>
    <row r="23" spans="1:9">
      <c r="A23" s="35">
        <f t="shared" si="0"/>
        <v>2032</v>
      </c>
      <c r="B23" s="36">
        <f>'Central scenario'!AJ21</f>
        <v>-2.6559206410074008E-2</v>
      </c>
      <c r="C23" s="36">
        <f>'Central scenario'!BI21</f>
        <v>-3.8744136434496014E-2</v>
      </c>
      <c r="D23" s="15">
        <f>'Low scenario'!AJ21</f>
        <v>-3.5590967562446681E-2</v>
      </c>
      <c r="E23" s="15">
        <f>'Low scenario'!BH21</f>
        <v>-4.9069641732889101E-2</v>
      </c>
      <c r="F23" s="15">
        <f>'High scenario'!AJ21</f>
        <v>-2.0093802529653565E-2</v>
      </c>
      <c r="G23" s="15">
        <f>'High scenario'!BI21</f>
        <v>-3.154084181935457E-2</v>
      </c>
    </row>
    <row r="24" spans="1:9">
      <c r="A24" s="27">
        <f t="shared" si="0"/>
        <v>2033</v>
      </c>
      <c r="B24" s="28">
        <f>'Central scenario'!AJ22</f>
        <v>-2.6680298144891427E-2</v>
      </c>
      <c r="C24" s="28">
        <f>'Central scenario'!BI22</f>
        <v>-3.9956218658469891E-2</v>
      </c>
      <c r="D24" s="15">
        <f>'Low scenario'!AJ22</f>
        <v>-3.5802118764733451E-2</v>
      </c>
      <c r="E24" s="15">
        <f>'Low scenario'!BH22</f>
        <v>-5.0377489979159924E-2</v>
      </c>
      <c r="F24" s="15">
        <f>'High scenario'!AJ22</f>
        <v>-1.9413953423921604E-2</v>
      </c>
      <c r="G24" s="15">
        <f>'High scenario'!BI22</f>
        <v>-3.1761211116020614E-2</v>
      </c>
    </row>
    <row r="25" spans="1:9">
      <c r="A25" s="35">
        <f t="shared" si="0"/>
        <v>2034</v>
      </c>
      <c r="B25" s="36">
        <f>'Central scenario'!AJ23</f>
        <v>-2.672778050391033E-2</v>
      </c>
      <c r="C25" s="36">
        <f>'Central scenario'!BI23</f>
        <v>-4.1074852475661658E-2</v>
      </c>
      <c r="D25" s="15">
        <f>'Low scenario'!AJ23</f>
        <v>-3.5443869036957835E-2</v>
      </c>
      <c r="E25" s="15">
        <f>'Low scenario'!BH23</f>
        <v>-5.1126247814437684E-2</v>
      </c>
      <c r="F25" s="15">
        <f>'High scenario'!AJ23</f>
        <v>-1.8938413857650906E-2</v>
      </c>
      <c r="G25" s="15">
        <f>'High scenario'!BI23</f>
        <v>-3.2157253553503844E-2</v>
      </c>
    </row>
    <row r="26" spans="1:9">
      <c r="A26" s="35">
        <f t="shared" si="0"/>
        <v>2035</v>
      </c>
      <c r="B26" s="36">
        <f>'Central scenario'!AJ24</f>
        <v>-2.650093052640403E-2</v>
      </c>
      <c r="C26" s="36">
        <f>'Central scenario'!BI24</f>
        <v>-4.1945390399881155E-2</v>
      </c>
      <c r="D26" s="15">
        <f>'Low scenario'!AJ24</f>
        <v>-3.6519760578417743E-2</v>
      </c>
      <c r="E26" s="15">
        <f>'Low scenario'!BH24</f>
        <v>-5.3571169994701115E-2</v>
      </c>
      <c r="F26" s="15">
        <f>'High scenario'!AJ24</f>
        <v>-1.7728690303143353E-2</v>
      </c>
      <c r="G26" s="15">
        <f>'High scenario'!BI24</f>
        <v>-3.1656541935879932E-2</v>
      </c>
    </row>
    <row r="27" spans="1:9">
      <c r="A27" s="35">
        <f t="shared" si="0"/>
        <v>2036</v>
      </c>
      <c r="B27" s="36">
        <f>'Central scenario'!AJ25</f>
        <v>-2.7088084448097627E-2</v>
      </c>
      <c r="C27" s="36">
        <f>'Central scenario'!BI25</f>
        <v>-4.3821225691082974E-2</v>
      </c>
      <c r="D27" s="15">
        <f>'Low scenario'!AJ25</f>
        <v>-3.6444955600984728E-2</v>
      </c>
      <c r="E27" s="15">
        <f>'Low scenario'!BH25</f>
        <v>-5.4697739542703627E-2</v>
      </c>
      <c r="F27" s="15">
        <f>'High scenario'!AJ25</f>
        <v>-1.681305555752468E-2</v>
      </c>
      <c r="G27" s="15">
        <f>'High scenario'!BI25</f>
        <v>-3.1649457465678904E-2</v>
      </c>
    </row>
    <row r="28" spans="1:9">
      <c r="A28" s="27">
        <f t="shared" si="0"/>
        <v>2037</v>
      </c>
      <c r="B28" s="28">
        <f>'Central scenario'!AJ26</f>
        <v>-2.6359563034854431E-2</v>
      </c>
      <c r="C28" s="28">
        <f>'Central scenario'!BI26</f>
        <v>-4.4281488408194652E-2</v>
      </c>
      <c r="D28" s="15">
        <f>'Low scenario'!AJ26</f>
        <v>-3.6911812773516677E-2</v>
      </c>
      <c r="E28" s="15">
        <f>'Low scenario'!BH26</f>
        <v>-5.6534294807200174E-2</v>
      </c>
      <c r="F28" s="15">
        <f>'High scenario'!AJ26</f>
        <v>-1.639523867519679E-2</v>
      </c>
      <c r="G28" s="15">
        <f>'High scenario'!BI26</f>
        <v>-3.2247855344325477E-2</v>
      </c>
    </row>
    <row r="29" spans="1:9">
      <c r="A29" s="35">
        <f t="shared" si="0"/>
        <v>2038</v>
      </c>
      <c r="B29" s="36">
        <f>'Central scenario'!AJ27</f>
        <v>-2.6292846678883288E-2</v>
      </c>
      <c r="C29" s="36">
        <f>'Central scenario'!BI27</f>
        <v>-4.5474380102281928E-2</v>
      </c>
      <c r="D29" s="15">
        <f>'Low scenario'!AJ27</f>
        <v>-3.8072404531106462E-2</v>
      </c>
      <c r="E29" s="15">
        <f>'Low scenario'!BH27</f>
        <v>-5.9357960623160837E-2</v>
      </c>
      <c r="F29" s="15">
        <f>'High scenario'!AJ27</f>
        <v>-1.5728583807517769E-2</v>
      </c>
      <c r="G29" s="15">
        <f>'High scenario'!BI27</f>
        <v>-3.2479342568722119E-2</v>
      </c>
    </row>
    <row r="30" spans="1:9">
      <c r="A30" s="35">
        <f t="shared" si="0"/>
        <v>2039</v>
      </c>
      <c r="B30" s="36">
        <f>'Central scenario'!AJ28</f>
        <v>-2.6164876130093183E-2</v>
      </c>
      <c r="C30" s="36">
        <f>'Central scenario'!BI28</f>
        <v>-4.6628754995621177E-2</v>
      </c>
      <c r="D30" s="15">
        <f>'Low scenario'!AJ28</f>
        <v>-3.7880127416482182E-2</v>
      </c>
      <c r="E30" s="15">
        <f>'Low scenario'!BH28</f>
        <v>-6.0634120964926458E-2</v>
      </c>
      <c r="F30" s="15">
        <f>'High scenario'!AJ28</f>
        <v>-1.5524676099433329E-2</v>
      </c>
      <c r="G30" s="15">
        <f>'High scenario'!BI28</f>
        <v>-3.3184896137292474E-2</v>
      </c>
    </row>
    <row r="31" spans="1:9">
      <c r="A31" s="35">
        <f t="shared" si="0"/>
        <v>2040</v>
      </c>
      <c r="B31" s="36">
        <f>'Central scenario'!AJ29</f>
        <v>-2.593785400741714E-2</v>
      </c>
      <c r="C31" s="36">
        <f>'Central scenario'!BI29</f>
        <v>-4.7591738800089524E-2</v>
      </c>
      <c r="D31" s="15">
        <f>'Low scenario'!AJ29</f>
        <v>-3.8336848020261174E-2</v>
      </c>
      <c r="E31" s="15">
        <f>'Low scenario'!BH29</f>
        <v>-6.2909534474756529E-2</v>
      </c>
      <c r="F31" s="15">
        <f>'High scenario'!AJ29</f>
        <v>-1.5396382239018288E-2</v>
      </c>
      <c r="G31" s="15">
        <f>'High scenario'!BI29</f>
        <v>-3.3820087136369782E-2</v>
      </c>
      <c r="H31" s="15">
        <f>F31-B31</f>
        <v>1.0541471768398852E-2</v>
      </c>
      <c r="I31" s="15">
        <f>B31-D31</f>
        <v>1.2398994012844035E-2</v>
      </c>
    </row>
    <row r="32" spans="1:9">
      <c r="B32" s="15">
        <f>B31-B13</f>
        <v>6.0029042308095068E-3</v>
      </c>
      <c r="D32" s="15">
        <f>D31-D13</f>
        <v>-5.7602508670003202E-3</v>
      </c>
      <c r="F32" s="15">
        <f>F31-F13</f>
        <v>1.4623769333097749E-2</v>
      </c>
    </row>
    <row r="33" spans="1:8" ht="60">
      <c r="B33" s="49" t="s">
        <v>62</v>
      </c>
      <c r="C33" s="6" t="s">
        <v>63</v>
      </c>
      <c r="D33" s="6" t="s">
        <v>64</v>
      </c>
      <c r="E33" s="6" t="s">
        <v>65</v>
      </c>
      <c r="F33" s="6" t="s">
        <v>66</v>
      </c>
      <c r="G33" s="6" t="s">
        <v>67</v>
      </c>
      <c r="H33" s="6" t="s">
        <v>68</v>
      </c>
    </row>
    <row r="34" spans="1:8">
      <c r="B34" s="49"/>
    </row>
    <row r="35" spans="1:8">
      <c r="A35">
        <v>1993</v>
      </c>
      <c r="B35" s="50">
        <v>-1.77E-2</v>
      </c>
    </row>
    <row r="36" spans="1:8">
      <c r="A36">
        <f t="shared" ref="A36:A82" si="1">A35+1</f>
        <v>1994</v>
      </c>
      <c r="B36" s="51">
        <v>-2.6599999999999999E-2</v>
      </c>
    </row>
    <row r="37" spans="1:8">
      <c r="A37">
        <f t="shared" si="1"/>
        <v>1995</v>
      </c>
      <c r="B37" s="50">
        <v>-2.23E-2</v>
      </c>
    </row>
    <row r="38" spans="1:8">
      <c r="A38">
        <f t="shared" si="1"/>
        <v>1996</v>
      </c>
      <c r="B38" s="51">
        <v>-2.3300000000000001E-2</v>
      </c>
    </row>
    <row r="39" spans="1:8">
      <c r="A39">
        <f t="shared" si="1"/>
        <v>1997</v>
      </c>
      <c r="B39" s="50">
        <v>-2.0799999999999999E-2</v>
      </c>
    </row>
    <row r="40" spans="1:8">
      <c r="A40">
        <f t="shared" si="1"/>
        <v>1998</v>
      </c>
      <c r="B40" s="51">
        <v>-2.7099999999999999E-2</v>
      </c>
    </row>
    <row r="41" spans="1:8">
      <c r="A41">
        <f t="shared" si="1"/>
        <v>1999</v>
      </c>
      <c r="B41" s="50">
        <v>-3.2199999999999999E-2</v>
      </c>
    </row>
    <row r="42" spans="1:8">
      <c r="A42">
        <f t="shared" si="1"/>
        <v>2000</v>
      </c>
      <c r="B42" s="51">
        <v>-3.3799999999999997E-2</v>
      </c>
    </row>
    <row r="43" spans="1:8">
      <c r="A43">
        <f t="shared" si="1"/>
        <v>2001</v>
      </c>
      <c r="B43" s="50">
        <v>-3.4299999999999997E-2</v>
      </c>
    </row>
    <row r="44" spans="1:8">
      <c r="A44">
        <f t="shared" si="1"/>
        <v>2002</v>
      </c>
      <c r="B44" s="51">
        <v>-2.9700000000000001E-2</v>
      </c>
    </row>
    <row r="45" spans="1:8">
      <c r="A45">
        <f t="shared" si="1"/>
        <v>2003</v>
      </c>
      <c r="B45" s="50">
        <v>-2.7799999999999998E-2</v>
      </c>
    </row>
    <row r="46" spans="1:8">
      <c r="A46">
        <f t="shared" si="1"/>
        <v>2004</v>
      </c>
      <c r="B46" s="51">
        <v>-2.1899999999999999E-2</v>
      </c>
    </row>
    <row r="47" spans="1:8">
      <c r="A47">
        <f t="shared" si="1"/>
        <v>2005</v>
      </c>
      <c r="B47" s="50">
        <v>-1.7899999999999999E-2</v>
      </c>
    </row>
    <row r="48" spans="1:8">
      <c r="A48">
        <f t="shared" si="1"/>
        <v>2006</v>
      </c>
      <c r="B48" s="51">
        <v>-1.6500000000000001E-2</v>
      </c>
    </row>
    <row r="49" spans="1:8">
      <c r="A49">
        <f t="shared" si="1"/>
        <v>2007</v>
      </c>
      <c r="B49" s="50">
        <v>-1.5900000000000001E-2</v>
      </c>
    </row>
    <row r="50" spans="1:8">
      <c r="A50">
        <f t="shared" si="1"/>
        <v>2008</v>
      </c>
      <c r="B50" s="51">
        <v>-1.83E-2</v>
      </c>
    </row>
    <row r="51" spans="1:8">
      <c r="A51">
        <f t="shared" si="1"/>
        <v>2009</v>
      </c>
      <c r="B51" s="50">
        <v>-1.5699999999999999E-2</v>
      </c>
    </row>
    <row r="52" spans="1:8">
      <c r="A52">
        <f t="shared" si="1"/>
        <v>2010</v>
      </c>
      <c r="B52" s="51">
        <v>-1.5800000000000002E-2</v>
      </c>
    </row>
    <row r="53" spans="1:8">
      <c r="A53">
        <f t="shared" si="1"/>
        <v>2011</v>
      </c>
      <c r="B53" s="50">
        <v>-1.6199999999999999E-2</v>
      </c>
    </row>
    <row r="54" spans="1:8">
      <c r="A54">
        <f t="shared" si="1"/>
        <v>2012</v>
      </c>
      <c r="B54" s="51">
        <v>-1.95E-2</v>
      </c>
    </row>
    <row r="55" spans="1:8">
      <c r="A55">
        <f t="shared" si="1"/>
        <v>2013</v>
      </c>
      <c r="B55" s="50">
        <v>-2.1100000000000001E-2</v>
      </c>
    </row>
    <row r="56" spans="1:8">
      <c r="A56">
        <f t="shared" si="1"/>
        <v>2014</v>
      </c>
      <c r="B56" s="51">
        <v>-2.1700000000000001E-2</v>
      </c>
      <c r="C56" s="14">
        <v>-2.04610062724093E-2</v>
      </c>
      <c r="D56" s="14"/>
      <c r="E56" s="15"/>
      <c r="F56" s="15"/>
      <c r="G56" s="15"/>
      <c r="H56" s="15"/>
    </row>
    <row r="57" spans="1:8">
      <c r="A57">
        <f t="shared" si="1"/>
        <v>2015</v>
      </c>
      <c r="B57" s="50">
        <v>-2.8799999999999999E-2</v>
      </c>
      <c r="C57" s="14">
        <v>-3.3044638260362802E-2</v>
      </c>
      <c r="D57" s="14"/>
      <c r="E57" s="15"/>
      <c r="F57" s="15"/>
      <c r="G57" s="15"/>
      <c r="H57" s="15"/>
    </row>
    <row r="58" spans="1:8">
      <c r="A58">
        <f t="shared" si="1"/>
        <v>2016</v>
      </c>
      <c r="B58" s="51">
        <v>-3.3700000000000001E-2</v>
      </c>
      <c r="C58" s="14">
        <v>-3.2069998032844597E-2</v>
      </c>
      <c r="D58" s="14">
        <v>-3.2103225099647699E-2</v>
      </c>
      <c r="E58" s="15"/>
      <c r="F58" s="15"/>
      <c r="G58" s="15"/>
      <c r="H58" s="15"/>
    </row>
    <row r="59" spans="1:8">
      <c r="A59">
        <f t="shared" si="1"/>
        <v>2017</v>
      </c>
      <c r="B59" s="50">
        <v>-4.0599999999999997E-2</v>
      </c>
      <c r="C59" s="14">
        <v>-3.7403852785620403E-2</v>
      </c>
      <c r="D59" s="14">
        <v>-3.7996113251991898E-2</v>
      </c>
      <c r="E59" s="15">
        <v>-3.7607778293913603E-2</v>
      </c>
      <c r="F59" s="15">
        <v>-3.8200038760285097E-2</v>
      </c>
      <c r="G59" s="15">
        <v>-3.7341522210877699E-2</v>
      </c>
      <c r="H59" s="15">
        <v>-3.79337826772492E-2</v>
      </c>
    </row>
    <row r="60" spans="1:8">
      <c r="A60">
        <f t="shared" si="1"/>
        <v>2018</v>
      </c>
      <c r="C60" s="14">
        <v>-3.7392961324655402E-2</v>
      </c>
      <c r="D60" s="14">
        <v>-3.8452513671492702E-2</v>
      </c>
      <c r="E60" s="15">
        <v>-3.8640363964177603E-2</v>
      </c>
      <c r="F60" s="15">
        <v>-3.9705604129979297E-2</v>
      </c>
      <c r="G60" s="15">
        <v>-3.6307860308015701E-2</v>
      </c>
      <c r="H60" s="15">
        <v>-3.73615054714437E-2</v>
      </c>
    </row>
    <row r="61" spans="1:8">
      <c r="A61">
        <f t="shared" si="1"/>
        <v>2019</v>
      </c>
      <c r="C61" s="14">
        <v>-4.0938359440306903E-2</v>
      </c>
      <c r="D61" s="14">
        <v>-4.2453692801659997E-2</v>
      </c>
      <c r="E61" s="15">
        <v>-4.3475443742129E-2</v>
      </c>
      <c r="F61" s="15">
        <v>-4.5010849715017502E-2</v>
      </c>
      <c r="G61" s="15">
        <v>-3.8766618125938401E-2</v>
      </c>
      <c r="H61" s="15">
        <v>-4.0261811345533902E-2</v>
      </c>
    </row>
    <row r="62" spans="1:8">
      <c r="A62">
        <f t="shared" si="1"/>
        <v>2020</v>
      </c>
      <c r="C62" s="14">
        <v>-4.3828210534307202E-2</v>
      </c>
      <c r="D62" s="14">
        <v>-4.5850567138983098E-2</v>
      </c>
      <c r="E62" s="15">
        <v>-4.7445468422155503E-2</v>
      </c>
      <c r="F62" s="15">
        <v>-4.9510295071098102E-2</v>
      </c>
      <c r="G62" s="15">
        <v>-4.0698020630775399E-2</v>
      </c>
      <c r="H62" s="15">
        <v>-4.2682802503413102E-2</v>
      </c>
    </row>
    <row r="63" spans="1:8">
      <c r="A63">
        <f t="shared" si="1"/>
        <v>2021</v>
      </c>
      <c r="C63" s="14">
        <v>-4.4841165018680698E-2</v>
      </c>
      <c r="D63" s="14">
        <v>-4.7327378669444101E-2</v>
      </c>
      <c r="E63" s="15">
        <v>-4.9176042337864399E-2</v>
      </c>
      <c r="F63" s="15">
        <v>-5.17191664308293E-2</v>
      </c>
      <c r="G63" s="15">
        <v>-4.0279793091458398E-2</v>
      </c>
      <c r="H63" s="15">
        <v>-4.2713745366851803E-2</v>
      </c>
    </row>
    <row r="64" spans="1:8">
      <c r="A64">
        <f t="shared" si="1"/>
        <v>2022</v>
      </c>
      <c r="C64" s="14">
        <v>-4.4770865092027198E-2</v>
      </c>
      <c r="D64" s="14">
        <v>-4.7824349301039099E-2</v>
      </c>
      <c r="E64" s="15">
        <v>-5.0693558724237198E-2</v>
      </c>
      <c r="F64" s="15">
        <v>-5.3811352462557901E-2</v>
      </c>
      <c r="G64" s="15">
        <v>-3.9941396902823403E-2</v>
      </c>
      <c r="H64" s="15">
        <v>-4.2868603716032003E-2</v>
      </c>
    </row>
    <row r="65" spans="1:8">
      <c r="A65">
        <f t="shared" si="1"/>
        <v>2023</v>
      </c>
      <c r="C65" s="14">
        <v>-4.32474424424217E-2</v>
      </c>
      <c r="D65" s="14">
        <v>-4.6803161722397298E-2</v>
      </c>
      <c r="E65" s="15">
        <v>-5.02813077901995E-2</v>
      </c>
      <c r="F65" s="15">
        <v>-5.3844567538501802E-2</v>
      </c>
      <c r="G65" s="15">
        <v>-3.6982389192176099E-2</v>
      </c>
      <c r="H65" s="15">
        <v>-4.0291364995348598E-2</v>
      </c>
    </row>
    <row r="66" spans="1:8">
      <c r="A66">
        <f t="shared" si="1"/>
        <v>2024</v>
      </c>
      <c r="C66" s="21">
        <v>-4.07053581128047E-2</v>
      </c>
      <c r="D66" s="21">
        <v>-4.4873693049842699E-2</v>
      </c>
      <c r="E66" s="15">
        <v>-4.9197869066938398E-2</v>
      </c>
      <c r="F66" s="15">
        <v>-5.3350308368239702E-2</v>
      </c>
      <c r="G66" s="15">
        <v>-3.4357169997021E-2</v>
      </c>
      <c r="H66" s="15">
        <v>-3.8178193995478303E-2</v>
      </c>
    </row>
    <row r="67" spans="1:8">
      <c r="A67">
        <f t="shared" si="1"/>
        <v>2025</v>
      </c>
      <c r="C67" s="28">
        <v>-3.8437388835727102E-2</v>
      </c>
      <c r="D67" s="28">
        <v>-4.3839013356570297E-2</v>
      </c>
      <c r="E67" s="15">
        <v>-4.8317161973534098E-2</v>
      </c>
      <c r="F67" s="15">
        <v>-5.3795669799487501E-2</v>
      </c>
      <c r="G67" s="15">
        <v>-3.1446462323119297E-2</v>
      </c>
      <c r="H67" s="15">
        <v>-3.6447809185915198E-2</v>
      </c>
    </row>
    <row r="68" spans="1:8">
      <c r="A68">
        <f t="shared" si="1"/>
        <v>2026</v>
      </c>
      <c r="C68" s="36">
        <v>-3.5833361479703799E-2</v>
      </c>
      <c r="D68" s="36">
        <v>-4.2518915995942499E-2</v>
      </c>
      <c r="E68" s="15">
        <v>-4.71101721898914E-2</v>
      </c>
      <c r="F68" s="15">
        <v>-5.3922409349610102E-2</v>
      </c>
      <c r="G68" s="15">
        <v>-2.8543145589422999E-2</v>
      </c>
      <c r="H68" s="15">
        <v>-3.4705985466903698E-2</v>
      </c>
    </row>
    <row r="69" spans="1:8">
      <c r="A69">
        <f t="shared" si="1"/>
        <v>2027</v>
      </c>
      <c r="C69" s="36">
        <v>-3.3555998572039503E-2</v>
      </c>
      <c r="D69" s="36">
        <v>-4.1671132818721299E-2</v>
      </c>
      <c r="E69" s="15">
        <v>-4.4499902277535197E-2</v>
      </c>
      <c r="F69" s="15">
        <v>-5.2930840326063502E-2</v>
      </c>
      <c r="G69" s="15">
        <v>-2.4635025821339401E-2</v>
      </c>
      <c r="H69" s="15">
        <v>-3.2064608567462301E-2</v>
      </c>
    </row>
    <row r="70" spans="1:8">
      <c r="A70">
        <f t="shared" si="1"/>
        <v>2028</v>
      </c>
      <c r="B70" s="10"/>
      <c r="C70" s="36">
        <v>-3.1509858502588799E-2</v>
      </c>
      <c r="D70" s="36">
        <v>-4.10056250740558E-2</v>
      </c>
      <c r="E70" s="15">
        <v>-4.2756136471171102E-2</v>
      </c>
      <c r="F70" s="15">
        <v>-5.2662710349283097E-2</v>
      </c>
      <c r="G70" s="15">
        <v>-2.1507669501768901E-2</v>
      </c>
      <c r="H70" s="15">
        <v>-3.0161045341474998E-2</v>
      </c>
    </row>
    <row r="71" spans="1:8">
      <c r="A71">
        <f t="shared" si="1"/>
        <v>2029</v>
      </c>
      <c r="B71" s="14"/>
      <c r="C71" s="28">
        <v>-2.93502546836776E-2</v>
      </c>
      <c r="D71" s="28">
        <v>-4.0027841799250799E-2</v>
      </c>
      <c r="E71" s="15">
        <v>-4.1926221131431303E-2</v>
      </c>
      <c r="F71" s="15">
        <v>-5.3205007466344503E-2</v>
      </c>
      <c r="G71" s="15">
        <v>-1.77299347081778E-2</v>
      </c>
      <c r="H71" s="15">
        <v>-2.74936711441096E-2</v>
      </c>
    </row>
    <row r="72" spans="1:8">
      <c r="A72">
        <f t="shared" si="1"/>
        <v>2030</v>
      </c>
      <c r="B72" s="14"/>
      <c r="C72" s="36">
        <v>-2.7511044160048199E-2</v>
      </c>
      <c r="D72" s="36">
        <v>-3.9083075156626401E-2</v>
      </c>
      <c r="E72" s="15">
        <v>-4.1216007777218303E-2</v>
      </c>
      <c r="F72" s="15">
        <v>-5.3751999026860203E-2</v>
      </c>
      <c r="G72" s="15">
        <v>-1.5200961982201401E-2</v>
      </c>
      <c r="H72" s="15">
        <v>-2.5869920175587899E-2</v>
      </c>
    </row>
    <row r="73" spans="1:8">
      <c r="A73">
        <f t="shared" si="1"/>
        <v>2031</v>
      </c>
      <c r="B73" s="14"/>
      <c r="C73" s="36">
        <v>-2.5023701151487901E-2</v>
      </c>
      <c r="D73" s="36">
        <v>-3.7636433861558599E-2</v>
      </c>
      <c r="E73" s="15">
        <v>-3.9004403869669302E-2</v>
      </c>
      <c r="F73" s="15">
        <v>-5.2743941824754698E-2</v>
      </c>
      <c r="G73" s="15">
        <v>-1.27195302993086E-2</v>
      </c>
      <c r="H73" s="15">
        <v>-2.4151208902882099E-2</v>
      </c>
    </row>
    <row r="74" spans="1:8">
      <c r="A74">
        <f t="shared" si="1"/>
        <v>2032</v>
      </c>
      <c r="B74" s="14"/>
      <c r="C74" s="36">
        <v>-2.36624962419754E-2</v>
      </c>
      <c r="D74" s="36">
        <v>-3.7373955215556802E-2</v>
      </c>
      <c r="E74" s="15">
        <v>-3.7203827708453999E-2</v>
      </c>
      <c r="F74" s="15">
        <v>-5.2348145130919302E-2</v>
      </c>
      <c r="G74" s="15">
        <v>-9.9791289783957796E-3</v>
      </c>
      <c r="H74" s="15">
        <v>-2.24162026356837E-2</v>
      </c>
    </row>
    <row r="75" spans="1:8">
      <c r="A75">
        <f t="shared" si="1"/>
        <v>2033</v>
      </c>
      <c r="B75" s="14"/>
      <c r="C75" s="28">
        <v>-2.1189228838124401E-2</v>
      </c>
      <c r="D75" s="28">
        <v>-3.5836712928319997E-2</v>
      </c>
      <c r="E75" s="15">
        <v>-3.5248206984766099E-2</v>
      </c>
      <c r="F75" s="15">
        <v>-5.1656829856433301E-2</v>
      </c>
      <c r="G75" s="15">
        <v>-7.1663302058344097E-3</v>
      </c>
      <c r="H75" s="15">
        <v>-2.03870041464871E-2</v>
      </c>
    </row>
    <row r="76" spans="1:8">
      <c r="A76">
        <f t="shared" si="1"/>
        <v>2034</v>
      </c>
      <c r="B76" s="14"/>
      <c r="C76" s="36">
        <v>-1.97720290629055E-2</v>
      </c>
      <c r="D76" s="36">
        <v>-3.53918960189126E-2</v>
      </c>
      <c r="E76" s="15">
        <v>-3.4545826484088597E-2</v>
      </c>
      <c r="F76" s="15">
        <v>-5.2198398048414099E-2</v>
      </c>
      <c r="G76" s="15">
        <v>-5.2591328547971503E-3</v>
      </c>
      <c r="H76" s="15">
        <v>-1.92070127073764E-2</v>
      </c>
    </row>
    <row r="77" spans="1:8">
      <c r="A77">
        <f t="shared" si="1"/>
        <v>2035</v>
      </c>
      <c r="B77" s="14"/>
      <c r="C77" s="36">
        <v>-1.8115084551335099E-2</v>
      </c>
      <c r="D77" s="36">
        <v>-3.4678921474199403E-2</v>
      </c>
      <c r="E77" s="15">
        <v>-3.3425845490203498E-2</v>
      </c>
      <c r="F77" s="15">
        <v>-5.2361931828119698E-2</v>
      </c>
      <c r="G77" s="15">
        <v>-3.5417840712152998E-3</v>
      </c>
      <c r="H77" s="15">
        <v>-1.82066664363193E-2</v>
      </c>
    </row>
    <row r="78" spans="1:8">
      <c r="A78">
        <f t="shared" si="1"/>
        <v>2036</v>
      </c>
      <c r="B78" s="14"/>
      <c r="C78" s="36">
        <v>-1.6537977974959601E-2</v>
      </c>
      <c r="D78" s="36">
        <v>-3.4078461737139999E-2</v>
      </c>
      <c r="E78" s="15">
        <v>-3.2063325189905997E-2</v>
      </c>
      <c r="F78" s="15">
        <v>-5.2222104571685302E-2</v>
      </c>
      <c r="G78" s="15">
        <v>-1.8858359542348201E-3</v>
      </c>
      <c r="H78" s="15">
        <v>-1.7363874266380201E-2</v>
      </c>
    </row>
    <row r="79" spans="1:8">
      <c r="A79">
        <f t="shared" si="1"/>
        <v>2037</v>
      </c>
      <c r="B79" s="14"/>
      <c r="C79" s="28">
        <v>-1.5550975233555499E-2</v>
      </c>
      <c r="D79" s="28">
        <v>-3.4099803431488003E-2</v>
      </c>
      <c r="E79" s="15">
        <v>-3.0606441824341302E-2</v>
      </c>
      <c r="F79" s="15">
        <v>-5.2168915722056799E-2</v>
      </c>
      <c r="G79" s="15">
        <v>1.7017956259121999E-4</v>
      </c>
      <c r="H79" s="15">
        <v>-1.5904150737630001E-2</v>
      </c>
    </row>
    <row r="80" spans="1:8">
      <c r="A80">
        <f t="shared" si="1"/>
        <v>2038</v>
      </c>
      <c r="B80" s="14"/>
      <c r="C80" s="36">
        <v>-1.4501819211095701E-2</v>
      </c>
      <c r="D80" s="36">
        <v>-3.4087775701549999E-2</v>
      </c>
      <c r="E80" s="15">
        <v>-2.92541441802E-2</v>
      </c>
      <c r="F80" s="15">
        <v>-5.2167950957750502E-2</v>
      </c>
      <c r="G80" s="15">
        <v>1.42985621154989E-3</v>
      </c>
      <c r="H80" s="15">
        <v>-1.5320010741176299E-2</v>
      </c>
    </row>
    <row r="81" spans="1:8">
      <c r="A81">
        <f t="shared" si="1"/>
        <v>2039</v>
      </c>
      <c r="B81" s="21"/>
      <c r="C81" s="36">
        <v>-1.34972399103032E-2</v>
      </c>
      <c r="D81" s="36">
        <v>-3.3968233178717201E-2</v>
      </c>
      <c r="E81" s="15">
        <v>-2.77373383666853E-2</v>
      </c>
      <c r="F81" s="15">
        <v>-5.2166505347925801E-2</v>
      </c>
      <c r="G81" s="15">
        <v>2.27289823088215E-3</v>
      </c>
      <c r="H81" s="15">
        <v>-1.5282599976068401E-2</v>
      </c>
    </row>
    <row r="82" spans="1:8">
      <c r="A82">
        <f t="shared" si="1"/>
        <v>2040</v>
      </c>
      <c r="B82" s="28"/>
      <c r="C82" s="36">
        <v>-1.32561175472251E-2</v>
      </c>
      <c r="D82" s="36">
        <v>-3.4710996518229301E-2</v>
      </c>
      <c r="E82" s="15">
        <v>-2.7625773397559301E-2</v>
      </c>
      <c r="F82" s="15">
        <v>-5.3366897924475097E-2</v>
      </c>
      <c r="G82" s="15">
        <v>2.9590171445052801E-3</v>
      </c>
      <c r="H82" s="15">
        <v>-1.5430971079205401E-2</v>
      </c>
    </row>
    <row r="83" spans="1:8">
      <c r="A83" s="35"/>
      <c r="B83" s="36"/>
      <c r="C83" s="36"/>
      <c r="D83" s="15"/>
      <c r="E83" s="15"/>
      <c r="F83" s="15"/>
      <c r="G83" s="15"/>
    </row>
    <row r="84" spans="1:8">
      <c r="A84" s="35"/>
      <c r="B84" s="36"/>
      <c r="C84" s="36"/>
      <c r="D84" s="15"/>
      <c r="E84" s="15"/>
      <c r="F84" s="15"/>
      <c r="G84" s="15"/>
    </row>
    <row r="85" spans="1:8">
      <c r="A85" s="35"/>
      <c r="B85" s="36"/>
      <c r="C85" s="36"/>
      <c r="D85" s="15"/>
      <c r="E85" s="15"/>
      <c r="F85" s="15"/>
      <c r="G85" s="15"/>
    </row>
    <row r="86" spans="1:8">
      <c r="A86" s="27"/>
      <c r="B86" s="28"/>
      <c r="C86" s="28"/>
      <c r="D86" s="15"/>
      <c r="E86" s="15"/>
      <c r="F86" s="15"/>
      <c r="G86" s="15"/>
    </row>
    <row r="87" spans="1:8">
      <c r="A87" s="35"/>
      <c r="B87" s="36"/>
      <c r="C87" s="36"/>
      <c r="D87" s="15"/>
      <c r="E87" s="15"/>
      <c r="F87" s="15"/>
      <c r="G87" s="15"/>
    </row>
    <row r="88" spans="1:8">
      <c r="A88" s="35"/>
      <c r="B88" s="36"/>
      <c r="C88" s="36"/>
      <c r="D88" s="15"/>
      <c r="E88" s="15"/>
      <c r="F88" s="15"/>
      <c r="G88" s="15"/>
    </row>
    <row r="89" spans="1:8">
      <c r="A89" s="35"/>
      <c r="B89" s="36"/>
      <c r="C89" s="36"/>
      <c r="D89" s="15"/>
      <c r="E89" s="15"/>
      <c r="F89" s="15"/>
      <c r="G89" s="15"/>
    </row>
    <row r="90" spans="1:8">
      <c r="A90" s="27"/>
      <c r="B90" s="28"/>
      <c r="C90" s="28"/>
      <c r="D90" s="15"/>
      <c r="E90" s="15"/>
      <c r="F90" s="15"/>
      <c r="G90" s="15"/>
    </row>
    <row r="91" spans="1:8">
      <c r="A91" s="35"/>
      <c r="B91" s="36"/>
      <c r="C91" s="36"/>
      <c r="D91" s="15"/>
      <c r="E91" s="15"/>
      <c r="F91" s="15"/>
      <c r="G91" s="15"/>
    </row>
    <row r="92" spans="1:8">
      <c r="A92" s="35"/>
      <c r="B92" s="36"/>
      <c r="C92" s="36"/>
      <c r="D92" s="15"/>
      <c r="E92" s="15"/>
      <c r="F92" s="15"/>
      <c r="G92" s="15"/>
    </row>
    <row r="93" spans="1:8">
      <c r="A93" s="35"/>
      <c r="B93" s="36"/>
      <c r="C93" s="36"/>
      <c r="D93" s="15"/>
      <c r="E93" s="15"/>
      <c r="F93" s="15"/>
      <c r="G93" s="15"/>
    </row>
    <row r="94" spans="1:8">
      <c r="A94" s="27"/>
      <c r="B94" s="28"/>
      <c r="C94" s="28"/>
      <c r="D94" s="15"/>
      <c r="E94" s="15"/>
      <c r="F94" s="15"/>
      <c r="G94" s="15"/>
    </row>
    <row r="95" spans="1:8">
      <c r="A95" s="35"/>
      <c r="B95" s="36"/>
      <c r="C95" s="36"/>
      <c r="D95" s="15"/>
      <c r="E95" s="15"/>
      <c r="F95" s="15"/>
      <c r="G95" s="15"/>
    </row>
    <row r="96" spans="1:8">
      <c r="A96" s="35"/>
      <c r="B96" s="36"/>
      <c r="C96" s="36"/>
      <c r="D96" s="15"/>
      <c r="E96" s="15"/>
      <c r="F96" s="15"/>
      <c r="G96" s="15"/>
    </row>
    <row r="97" spans="1:7">
      <c r="A97" s="35"/>
      <c r="B97" s="36"/>
      <c r="C97" s="36"/>
      <c r="D97" s="15"/>
      <c r="E97" s="15"/>
      <c r="F97" s="15"/>
      <c r="G97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scenario</vt:lpstr>
      <vt:lpstr>Low scenario</vt:lpstr>
      <vt:lpstr>High scenario</vt:lpstr>
      <vt:lpstr>Graphiques 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230</cp:revision>
  <dcterms:created xsi:type="dcterms:W3CDTF">2018-03-19T16:55:05Z</dcterms:created>
  <dcterms:modified xsi:type="dcterms:W3CDTF">2018-09-25T10:05:38Z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