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entral scenario" sheetId="1" state="visible" r:id="rId2"/>
    <sheet name="Low scenario" sheetId="2" state="visible" r:id="rId3"/>
    <sheet name="High scenario" sheetId="3" state="visible" r:id="rId4"/>
    <sheet name="Graphiques défici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<sst xmlns="http://schemas.openxmlformats.org/spreadsheetml/2006/main" count="223" uniqueCount="69">
  <si>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</si>
  <si>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</si>
  <si>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</si>
  <si>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</si>
  <si>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</si>
  <si>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</si>
  <si>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</si>
  <si>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</si>
  <si>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</si>
  <si>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</si>
  <si>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</si>
  <si>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</si>
  <si>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</si>
  <si>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</si>
  <si>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</si>
  <si>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</si>
  <si>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IPC 2014 noviembre</t>
  </si>
  <si>
    <t xml:space="preserve">PIB en pesos constantes noviembre 2014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</si>
  <si>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</si>
  <si>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</si>
  <si>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</si>
  <si>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</si>
  <si>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</si>
  <si>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</si>
  <si>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</si>
  <si>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</si>
  <si>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</si>
  <si>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</si>
  <si>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</si>
  <si>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</si>
  <si>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Crecimiento PIB real con salarios aumentando 2% annual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</si>
  <si>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</si>
  <si>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</si>
  <si>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</si>
  <si>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</si>
  <si>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</si>
  <si>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</si>
  <si>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</si>
  <si>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</si>
  <si>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</si>
  <si>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</si>
  <si>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</si>
  <si>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</si>
  <si>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</si>
  <si>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</si>
  <si>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</si>
  <si>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158 vs 160</t>
  </si>
  <si>
    <t xml:space="preserve">Prestaciones seguridad social, harmonizadas</t>
  </si>
  <si>
    <t xml:space="preserve">Prestaciones seguridad social</t>
  </si>
  <si>
    <t xml:space="preserve">Crecimiento PIB real con salarios aumentando 1% annual</t>
  </si>
  <si>
    <t xml:space="preserve">Crecimiento PIB real con salarios aumentando 3% annual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</si>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</sst>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.00%"/>
    <numFmt numFmtId="167" formatCode="0%"/>
    <numFmt numFmtId="168" formatCode="General"/>
    <numFmt numFmtId="169" formatCode="#,##0.00"/>
    <numFmt numFmtId="170" formatCode="0.00"/>
    <numFmt numFmtId="171" formatCode="0"/>
    <numFmt numFmtId="172" formatCode="_-* #,##0.00\ _€_-;\-* #,##0.00\ _€_-;_-* \-??\ _€_-;_-@_-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5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-0.0317240303548348</c:v>
                </c:pt>
                <c:pt idx="3">
                  <c:v>-0.0370073627895058</c:v>
                </c:pt>
                <c:pt idx="4">
                  <c:v>-0.0355876697678922</c:v>
                </c:pt>
                <c:pt idx="5">
                  <c:v>-0.03715456052343</c:v>
                </c:pt>
                <c:pt idx="6">
                  <c:v>-0.0409394863948139</c:v>
                </c:pt>
                <c:pt idx="7">
                  <c:v>-0.0432831509501229</c:v>
                </c:pt>
                <c:pt idx="8">
                  <c:v>-0.0455498479310532</c:v>
                </c:pt>
                <c:pt idx="9">
                  <c:v>-0.0450054599608044</c:v>
                </c:pt>
                <c:pt idx="10">
                  <c:v>-0.044561827672618</c:v>
                </c:pt>
                <c:pt idx="11">
                  <c:v>-0.0440122364374024</c:v>
                </c:pt>
                <c:pt idx="12">
                  <c:v>-0.0429214872063454</c:v>
                </c:pt>
                <c:pt idx="13">
                  <c:v>-0.0409824362298159</c:v>
                </c:pt>
                <c:pt idx="14">
                  <c:v>-0.0392064107170494</c:v>
                </c:pt>
                <c:pt idx="15">
                  <c:v>-0.0386607823586276</c:v>
                </c:pt>
                <c:pt idx="16">
                  <c:v>-0.0384119349116486</c:v>
                </c:pt>
                <c:pt idx="17">
                  <c:v>-0.0372055142724297</c:v>
                </c:pt>
                <c:pt idx="18">
                  <c:v>-0.0371970254647732</c:v>
                </c:pt>
                <c:pt idx="19">
                  <c:v>-0.0368521208609079</c:v>
                </c:pt>
                <c:pt idx="20">
                  <c:v>-0.0369467649199525</c:v>
                </c:pt>
                <c:pt idx="21">
                  <c:v>-0.0354982327107638</c:v>
                </c:pt>
                <c:pt idx="22">
                  <c:v>-0.0342707449194572</c:v>
                </c:pt>
                <c:pt idx="23">
                  <c:v>-0.0339524914244817</c:v>
                </c:pt>
                <c:pt idx="24">
                  <c:v>-0.0339037920156508</c:v>
                </c:pt>
                <c:pt idx="25">
                  <c:v>-0.0344059955741582</c:v>
                </c:pt>
                <c:pt idx="26">
                  <c:v>-0.0338874494565597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-0.0317476008413833</c:v>
                </c:pt>
                <c:pt idx="3">
                  <c:v>-0.0374713360866863</c:v>
                </c:pt>
                <c:pt idx="4">
                  <c:v>-0.0364576697204364</c:v>
                </c:pt>
                <c:pt idx="5">
                  <c:v>-0.0383903011629136</c:v>
                </c:pt>
                <c:pt idx="6">
                  <c:v>-0.0425779684531397</c:v>
                </c:pt>
                <c:pt idx="7">
                  <c:v>-0.045261874578415</c:v>
                </c:pt>
                <c:pt idx="8">
                  <c:v>-0.0479436149557105</c:v>
                </c:pt>
                <c:pt idx="9">
                  <c:v>-0.0477409729626113</c:v>
                </c:pt>
                <c:pt idx="10">
                  <c:v>-0.0477240448888571</c:v>
                </c:pt>
                <c:pt idx="11">
                  <c:v>-0.0482116918482401</c:v>
                </c:pt>
                <c:pt idx="12">
                  <c:v>-0.048080207753278</c:v>
                </c:pt>
                <c:pt idx="13">
                  <c:v>-0.047305238589774</c:v>
                </c:pt>
                <c:pt idx="14">
                  <c:v>-0.0467135717151402</c:v>
                </c:pt>
                <c:pt idx="15">
                  <c:v>-0.0473263440981391</c:v>
                </c:pt>
                <c:pt idx="16">
                  <c:v>-0.0480133495979515</c:v>
                </c:pt>
                <c:pt idx="17">
                  <c:v>-0.0476357784133863</c:v>
                </c:pt>
                <c:pt idx="18">
                  <c:v>-0.0486520607407235</c:v>
                </c:pt>
                <c:pt idx="19">
                  <c:v>-0.0492122390253859</c:v>
                </c:pt>
                <c:pt idx="20">
                  <c:v>-0.050244749876762</c:v>
                </c:pt>
                <c:pt idx="21">
                  <c:v>-0.0494556228404999</c:v>
                </c:pt>
                <c:pt idx="22">
                  <c:v>-0.049023878211181</c:v>
                </c:pt>
                <c:pt idx="23">
                  <c:v>-0.0497978380923006</c:v>
                </c:pt>
                <c:pt idx="24">
                  <c:v>-0.050862324623015</c:v>
                </c:pt>
                <c:pt idx="25">
                  <c:v>-0.0525131460296988</c:v>
                </c:pt>
                <c:pt idx="26">
                  <c:v>-0.0531521730279059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-0.0328222662107858</c:v>
                </c:pt>
                <c:pt idx="2">
                  <c:v>-0.0317240304035841</c:v>
                </c:pt>
                <c:pt idx="3">
                  <c:v>-0.0369748959462062</c:v>
                </c:pt>
                <c:pt idx="4">
                  <c:v>-0.036166264051692</c:v>
                </c:pt>
                <c:pt idx="5">
                  <c:v>-0.0388981080066047</c:v>
                </c:pt>
                <c:pt idx="6">
                  <c:v>-0.0435833089658957</c:v>
                </c:pt>
                <c:pt idx="7">
                  <c:v>-0.0469039773525549</c:v>
                </c:pt>
                <c:pt idx="8">
                  <c:v>-0.0503776133463895</c:v>
                </c:pt>
                <c:pt idx="9">
                  <c:v>-0.0510975783615655</c:v>
                </c:pt>
                <c:pt idx="10">
                  <c:v>-0.0510096635985262</c:v>
                </c:pt>
                <c:pt idx="11">
                  <c:v>-0.0508980659524801</c:v>
                </c:pt>
                <c:pt idx="12">
                  <c:v>-0.0515190035641294</c:v>
                </c:pt>
                <c:pt idx="13">
                  <c:v>-0.0513918585121574</c:v>
                </c:pt>
                <c:pt idx="14">
                  <c:v>-0.0507549045447157</c:v>
                </c:pt>
                <c:pt idx="15">
                  <c:v>-0.0505049402315989</c:v>
                </c:pt>
                <c:pt idx="16">
                  <c:v>-0.0507620943348777</c:v>
                </c:pt>
                <c:pt idx="17">
                  <c:v>-0.0506075024986196</c:v>
                </c:pt>
                <c:pt idx="18">
                  <c:v>-0.0506983912036687</c:v>
                </c:pt>
                <c:pt idx="19">
                  <c:v>-0.0520481904324888</c:v>
                </c:pt>
                <c:pt idx="20">
                  <c:v>-0.0530010671074452</c:v>
                </c:pt>
                <c:pt idx="21">
                  <c:v>-0.0540032624925179</c:v>
                </c:pt>
                <c:pt idx="22">
                  <c:v>-0.0539421019892319</c:v>
                </c:pt>
                <c:pt idx="23">
                  <c:v>-0.0546226692834624</c:v>
                </c:pt>
                <c:pt idx="24">
                  <c:v>-0.0544167032553444</c:v>
                </c:pt>
                <c:pt idx="25">
                  <c:v>-0.0547288404090967</c:v>
                </c:pt>
                <c:pt idx="26">
                  <c:v>-0.0544809065948426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-0.0328222662107858</c:v>
                </c:pt>
                <c:pt idx="2">
                  <c:v>-0.0317476008901326</c:v>
                </c:pt>
                <c:pt idx="3">
                  <c:v>-0.0374388692433867</c:v>
                </c:pt>
                <c:pt idx="4">
                  <c:v>-0.0370366735679099</c:v>
                </c:pt>
                <c:pt idx="5">
                  <c:v>-0.0401428872527711</c:v>
                </c:pt>
                <c:pt idx="6">
                  <c:v>-0.0452478343695588</c:v>
                </c:pt>
                <c:pt idx="7">
                  <c:v>-0.0489365571819848</c:v>
                </c:pt>
                <c:pt idx="8">
                  <c:v>-0.0528804277636626</c:v>
                </c:pt>
                <c:pt idx="9">
                  <c:v>-0.0540028826340105</c:v>
                </c:pt>
                <c:pt idx="10">
                  <c:v>-0.0543305133496629</c:v>
                </c:pt>
                <c:pt idx="11">
                  <c:v>-0.0554237256685178</c:v>
                </c:pt>
                <c:pt idx="12">
                  <c:v>-0.0573520993694396</c:v>
                </c:pt>
                <c:pt idx="13">
                  <c:v>-0.0586656354919346</c:v>
                </c:pt>
                <c:pt idx="14">
                  <c:v>-0.0593238341773616</c:v>
                </c:pt>
                <c:pt idx="15">
                  <c:v>-0.0603705553215138</c:v>
                </c:pt>
                <c:pt idx="16">
                  <c:v>-0.0618232805608658</c:v>
                </c:pt>
                <c:pt idx="17">
                  <c:v>-0.0627804765965753</c:v>
                </c:pt>
                <c:pt idx="18">
                  <c:v>-0.0641767718918084</c:v>
                </c:pt>
                <c:pt idx="19">
                  <c:v>-0.0668216680469809</c:v>
                </c:pt>
                <c:pt idx="20">
                  <c:v>-0.069100217412395</c:v>
                </c:pt>
                <c:pt idx="21">
                  <c:v>-0.0714750693303069</c:v>
                </c:pt>
                <c:pt idx="22">
                  <c:v>-0.0727345452361382</c:v>
                </c:pt>
                <c:pt idx="23">
                  <c:v>-0.0749617607763738</c:v>
                </c:pt>
                <c:pt idx="24">
                  <c:v>-0.0761679539068494</c:v>
                </c:pt>
                <c:pt idx="25">
                  <c:v>-0.0780613616204719</c:v>
                </c:pt>
                <c:pt idx="26">
                  <c:v>-0.0793480281425115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-0.0317240303548348</c:v>
                </c:pt>
                <c:pt idx="3">
                  <c:v>-0.0370073627895058</c:v>
                </c:pt>
                <c:pt idx="4">
                  <c:v>-0.0355407377555257</c:v>
                </c:pt>
                <c:pt idx="5">
                  <c:v>-0.0363730753882117</c:v>
                </c:pt>
                <c:pt idx="6">
                  <c:v>-0.0387874403376834</c:v>
                </c:pt>
                <c:pt idx="7">
                  <c:v>-0.0405109697888013</c:v>
                </c:pt>
                <c:pt idx="8">
                  <c:v>-0.0412215655347188</c:v>
                </c:pt>
                <c:pt idx="9">
                  <c:v>-0.0400147578883717</c:v>
                </c:pt>
                <c:pt idx="10">
                  <c:v>-0.0383552116398085</c:v>
                </c:pt>
                <c:pt idx="11">
                  <c:v>-0.0367271434793087</c:v>
                </c:pt>
                <c:pt idx="12">
                  <c:v>-0.0344933233278155</c:v>
                </c:pt>
                <c:pt idx="13">
                  <c:v>-0.0322620013916176</c:v>
                </c:pt>
                <c:pt idx="14">
                  <c:v>-0.0304031691772687</c:v>
                </c:pt>
                <c:pt idx="15">
                  <c:v>-0.0281885803230979</c:v>
                </c:pt>
                <c:pt idx="16">
                  <c:v>-0.0265027072351172</c:v>
                </c:pt>
                <c:pt idx="17">
                  <c:v>-0.0254167564594063</c:v>
                </c:pt>
                <c:pt idx="18">
                  <c:v>-0.0245481966524801</c:v>
                </c:pt>
                <c:pt idx="19">
                  <c:v>-0.023494815264393</c:v>
                </c:pt>
                <c:pt idx="20">
                  <c:v>-0.0223904267028996</c:v>
                </c:pt>
                <c:pt idx="21">
                  <c:v>-0.0217235970526475</c:v>
                </c:pt>
                <c:pt idx="22">
                  <c:v>-0.0205285626647024</c:v>
                </c:pt>
                <c:pt idx="23">
                  <c:v>-0.0193687339249837</c:v>
                </c:pt>
                <c:pt idx="24">
                  <c:v>-0.0176331166088152</c:v>
                </c:pt>
                <c:pt idx="25">
                  <c:v>-0.0173518189376682</c:v>
                </c:pt>
                <c:pt idx="26">
                  <c:v>-0.0170645328889007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-0.0207644505662547</c:v>
                </c:pt>
                <c:pt idx="1">
                  <c:v>-0.032822266914996</c:v>
                </c:pt>
                <c:pt idx="2">
                  <c:v>-0.0317476008413833</c:v>
                </c:pt>
                <c:pt idx="3">
                  <c:v>-0.0374713360866863</c:v>
                </c:pt>
                <c:pt idx="4">
                  <c:v>-0.0364103308067409</c:v>
                </c:pt>
                <c:pt idx="5">
                  <c:v>-0.0376012161167347</c:v>
                </c:pt>
                <c:pt idx="6">
                  <c:v>-0.0403873081782631</c:v>
                </c:pt>
                <c:pt idx="7">
                  <c:v>-0.0424331462205579</c:v>
                </c:pt>
                <c:pt idx="8">
                  <c:v>-0.0434980366497635</c:v>
                </c:pt>
                <c:pt idx="9">
                  <c:v>-0.0426495640787293</c:v>
                </c:pt>
                <c:pt idx="10">
                  <c:v>-0.0413600499848844</c:v>
                </c:pt>
                <c:pt idx="11">
                  <c:v>-0.0407314675533223</c:v>
                </c:pt>
                <c:pt idx="12">
                  <c:v>-0.0394364976558434</c:v>
                </c:pt>
                <c:pt idx="13">
                  <c:v>-0.0381488752703302</c:v>
                </c:pt>
                <c:pt idx="14">
                  <c:v>-0.0372377094209416</c:v>
                </c:pt>
                <c:pt idx="15">
                  <c:v>-0.0359308833278453</c:v>
                </c:pt>
                <c:pt idx="16">
                  <c:v>-0.0349118464609566</c:v>
                </c:pt>
                <c:pt idx="17">
                  <c:v>-0.0345610138972136</c:v>
                </c:pt>
                <c:pt idx="18">
                  <c:v>-0.0344272738932787</c:v>
                </c:pt>
                <c:pt idx="19">
                  <c:v>-0.0339635183996797</c:v>
                </c:pt>
                <c:pt idx="20">
                  <c:v>-0.0335567480581028</c:v>
                </c:pt>
                <c:pt idx="21">
                  <c:v>-0.0334440644393757</c:v>
                </c:pt>
                <c:pt idx="22">
                  <c:v>-0.0328436320018813</c:v>
                </c:pt>
                <c:pt idx="23">
                  <c:v>-0.0323866966299961</c:v>
                </c:pt>
                <c:pt idx="24">
                  <c:v>-0.0312595395334059</c:v>
                </c:pt>
                <c:pt idx="25">
                  <c:v>-0.0316680266691845</c:v>
                </c:pt>
                <c:pt idx="26">
                  <c:v>-0.0319106605956146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5333"/>
        <c:axId val="87237010"/>
      </c:lineChart>
      <c:catAx>
        <c:axId val="7253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37010"/>
        <c:crosses val="autoZero"/>
        <c:auto val="1"/>
        <c:lblAlgn val="ctr"/>
        <c:lblOffset val="100"/>
      </c:catAx>
      <c:valAx>
        <c:axId val="8723701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553680</xdr:colOff>
      <xdr:row>37</xdr:row>
      <xdr:rowOff>65160</xdr:rowOff>
    </xdr:to>
    <xdr:graphicFrame>
      <xdr:nvGraphicFramePr>
        <xdr:cNvPr id="0" name="Chart 1"/>
        <xdr:cNvGraphicFramePr/>
      </xdr:nvGraphicFramePr>
      <xdr:xfrm>
        <a:off x="5894280" y="55080"/>
        <a:ext cx="7117920" cy="68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3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2" ySplit="0" topLeftCell="BJ1" activePane="topRight" state="frozen"/>
      <selection pane="topLeft" activeCell="A1" activeCellId="0" sqref="A1"/>
      <selection pane="topRight" activeCell="BK18" activeCellId="0" sqref="BK18"/>
    </sheetView>
  </sheetViews>
  <sheetFormatPr defaultColWidth="8.83984375" defaultRowHeight="12" zeroHeight="false" outlineLevelRow="0" outlineLevelCol="0"/>
  <cols>
    <col collapsed="false" customWidth="true" hidden="false" outlineLevel="0" max="3" min="3" style="0" width="16.49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2" min="32" style="0" width="14.83"/>
    <col collapsed="false" customWidth="true" hidden="false" outlineLevel="0" max="38" min="38" style="0" width="12.17"/>
    <col collapsed="false" customWidth="true" hidden="false" outlineLevel="0" max="40" min="40" style="0" width="17.83"/>
    <col collapsed="false" customWidth="true" hidden="false" outlineLevel="0" max="41" min="41" style="0" width="19.16"/>
    <col collapsed="false" customWidth="true" hidden="false" outlineLevel="0" max="43" min="42" style="0" width="10.99"/>
    <col collapsed="false" customWidth="true" hidden="false" outlineLevel="0" max="56" min="56" style="0" width="11.16"/>
    <col collapsed="false" customWidth="true" hidden="false" outlineLevel="0" max="61" min="61" style="0" width="29.83"/>
  </cols>
  <sheetData>
    <row r="1" s="4" customFormat="true" ht="50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6" t="s">
        <v>21</v>
      </c>
      <c r="AM1" s="6"/>
      <c r="AN1" s="7" t="s">
        <v>22</v>
      </c>
      <c r="AO1" s="8" t="s">
        <v>23</v>
      </c>
      <c r="AP1" s="6" t="s">
        <v>24</v>
      </c>
      <c r="AQ1" s="6"/>
      <c r="AR1" s="6" t="s">
        <v>25</v>
      </c>
      <c r="AS1" s="6"/>
      <c r="AT1" s="4" t="s">
        <v>26</v>
      </c>
      <c r="AU1" s="4" t="s">
        <v>27</v>
      </c>
      <c r="AW1" s="4" t="s">
        <v>28</v>
      </c>
      <c r="AY1" s="4" t="s">
        <v>29</v>
      </c>
      <c r="BA1" s="4" t="s">
        <v>30</v>
      </c>
      <c r="BE1" s="4" t="s">
        <v>31</v>
      </c>
      <c r="BG1" s="4" t="s">
        <v>32</v>
      </c>
      <c r="BH1" s="4" t="s">
        <v>33</v>
      </c>
      <c r="BI1" s="4" t="s">
        <v>34</v>
      </c>
      <c r="BJ1" s="4" t="s">
        <v>35</v>
      </c>
      <c r="BK1" s="5" t="s">
        <v>36</v>
      </c>
    </row>
    <row r="2" s="9" customFormat="true" ht="12" hidden="false" customHeight="false" outlineLevel="0" collapsed="false">
      <c r="C2" s="9" t="s">
        <v>37</v>
      </c>
      <c r="D2" s="9" t="s">
        <v>38</v>
      </c>
      <c r="E2" s="9" t="s">
        <v>37</v>
      </c>
      <c r="F2" s="10" t="s">
        <v>38</v>
      </c>
      <c r="G2" s="10" t="s">
        <v>39</v>
      </c>
      <c r="H2" s="10" t="s">
        <v>40</v>
      </c>
      <c r="I2" s="10" t="s">
        <v>39</v>
      </c>
      <c r="J2" s="9" t="s">
        <v>40</v>
      </c>
      <c r="K2" s="9" t="s">
        <v>37</v>
      </c>
      <c r="L2" s="10" t="s">
        <v>38</v>
      </c>
      <c r="M2" s="10" t="s">
        <v>37</v>
      </c>
      <c r="N2" s="10" t="s">
        <v>38</v>
      </c>
      <c r="O2" s="9" t="s">
        <v>37</v>
      </c>
      <c r="P2" s="9" t="s">
        <v>38</v>
      </c>
      <c r="Q2" s="10" t="s">
        <v>37</v>
      </c>
      <c r="R2" s="10" t="s">
        <v>38</v>
      </c>
      <c r="S2" s="10" t="s">
        <v>37</v>
      </c>
      <c r="T2" s="9" t="s">
        <v>38</v>
      </c>
      <c r="U2" s="9" t="s">
        <v>37</v>
      </c>
      <c r="V2" s="9" t="s">
        <v>38</v>
      </c>
      <c r="W2" s="9" t="s">
        <v>37</v>
      </c>
      <c r="X2" s="10" t="s">
        <v>38</v>
      </c>
      <c r="AC2" s="4"/>
      <c r="AJ2" s="11"/>
      <c r="AK2" s="11"/>
      <c r="AL2" s="11"/>
      <c r="AM2" s="11"/>
      <c r="AN2" s="11"/>
      <c r="AO2" s="11"/>
      <c r="AP2" s="11"/>
      <c r="AQ2" s="11"/>
      <c r="AR2" s="11"/>
      <c r="AS2" s="11"/>
      <c r="AU2" s="9" t="s">
        <v>41</v>
      </c>
      <c r="AV2" s="9" t="s">
        <v>39</v>
      </c>
      <c r="AW2" s="9" t="s">
        <v>41</v>
      </c>
      <c r="AX2" s="9" t="s">
        <v>39</v>
      </c>
      <c r="AY2" s="9" t="s">
        <v>42</v>
      </c>
      <c r="AZ2" s="9" t="s">
        <v>43</v>
      </c>
      <c r="BK2" s="11"/>
    </row>
    <row r="3" customFormat="false" ht="12" hidden="false" customHeight="false" outlineLevel="0" collapsed="false">
      <c r="A3" s="9" t="n">
        <v>2014</v>
      </c>
      <c r="B3" s="9" t="n">
        <v>1</v>
      </c>
      <c r="C3" s="10" t="n">
        <v>73541829.2644794</v>
      </c>
      <c r="D3" s="10"/>
      <c r="E3" s="10" t="n">
        <v>13367097.642</v>
      </c>
      <c r="F3" s="10"/>
      <c r="G3" s="10"/>
      <c r="H3" s="10"/>
      <c r="I3" s="10"/>
      <c r="J3" s="12"/>
      <c r="K3" s="12" t="n">
        <v>2431521.2591</v>
      </c>
      <c r="L3" s="10"/>
      <c r="M3" s="10" t="n">
        <v>552644.922999999</v>
      </c>
      <c r="N3" s="10"/>
      <c r="O3" s="10" t="n">
        <v>15657663.7612308</v>
      </c>
      <c r="P3" s="10"/>
      <c r="Q3" s="10" t="n">
        <v>16188956.83674</v>
      </c>
      <c r="R3" s="10"/>
      <c r="S3" s="10" t="n">
        <v>61899879.6512037</v>
      </c>
      <c r="T3" s="10"/>
      <c r="U3" s="10" t="n">
        <v>147745.90426</v>
      </c>
      <c r="V3" s="12"/>
      <c r="W3" s="12" t="n">
        <v>371095.073584483</v>
      </c>
      <c r="X3" s="10"/>
      <c r="Y3" s="10" t="n">
        <f aca="false">Q3+U3-M3-K3-E3</f>
        <v>-14561.0830999985</v>
      </c>
      <c r="Z3" s="10"/>
      <c r="AA3" s="10" t="n">
        <f aca="false">S3-O3-C3</f>
        <v>-27299613.3745065</v>
      </c>
      <c r="AB3" s="10"/>
      <c r="AC3" s="13"/>
      <c r="AD3" s="10" t="n">
        <v>3917648861.17108</v>
      </c>
      <c r="AE3" s="10" t="n">
        <v>87.364011982</v>
      </c>
      <c r="AF3" s="10" t="n">
        <f aca="false">AD3*100/AE3</f>
        <v>4484282225.93332</v>
      </c>
      <c r="AG3" s="10"/>
      <c r="AH3" s="10"/>
      <c r="AI3" s="14" t="n">
        <f aca="false">AA3/AF3</f>
        <v>-0.00608784460902761</v>
      </c>
      <c r="AJ3" s="11" t="n">
        <v>2014</v>
      </c>
      <c r="AK3" s="15" t="n">
        <f aca="false">(SUM(AA3:AA6)/AVERAGE(AF3:AF6))</f>
        <v>-0.0207644505662547</v>
      </c>
      <c r="AL3" s="15"/>
      <c r="AM3" s="15"/>
      <c r="AN3" s="15"/>
      <c r="AO3" s="15"/>
      <c r="AP3" s="10" t="s">
        <v>44</v>
      </c>
      <c r="AQ3" s="15" t="s">
        <v>45</v>
      </c>
      <c r="AR3" s="15" t="s">
        <v>44</v>
      </c>
      <c r="AS3" s="15" t="s">
        <v>45</v>
      </c>
      <c r="AT3" s="16"/>
      <c r="AU3" s="9" t="n">
        <v>10923418</v>
      </c>
      <c r="BE3" s="14" t="n">
        <f aca="false">S3/AF3</f>
        <v>0.0138037430590847</v>
      </c>
      <c r="BF3" s="9" t="n">
        <v>2014</v>
      </c>
      <c r="BG3" s="14" t="n">
        <f aca="false">(SUM(S3:S6)/AVERAGE(AF3:AF6))</f>
        <v>0.0569181051372177</v>
      </c>
      <c r="BH3" s="14" t="n">
        <f aca="false">(SUM(O3:O6)/AVERAGE(AF3:AF6))</f>
        <v>0.0132017590215966</v>
      </c>
      <c r="BI3" s="14" t="n">
        <f aca="false">(SUM(C3:C6)/AVERAGE(AF3:AF6))</f>
        <v>0.0644807966818757</v>
      </c>
      <c r="BJ3" s="14" t="n">
        <f aca="false">(SUM(H3:H6)+SUM(J3:J6))/AVERAGE(AF3:AF6)</f>
        <v>0</v>
      </c>
      <c r="BK3" s="15" t="n">
        <f aca="false">AK3-BJ3</f>
        <v>-0.0207644505662547</v>
      </c>
    </row>
    <row r="4" customFormat="false" ht="12" hidden="false" customHeight="false" outlineLevel="0" collapsed="false">
      <c r="A4" s="9" t="n">
        <v>2014</v>
      </c>
      <c r="B4" s="9" t="n">
        <v>2</v>
      </c>
      <c r="C4" s="10" t="n">
        <v>76536005.6455548</v>
      </c>
      <c r="D4" s="10"/>
      <c r="E4" s="10" t="n">
        <v>13911324.754</v>
      </c>
      <c r="F4" s="10"/>
      <c r="G4" s="10"/>
      <c r="H4" s="10"/>
      <c r="I4" s="10"/>
      <c r="J4" s="12"/>
      <c r="K4" s="12" t="n">
        <v>2156056.4543</v>
      </c>
      <c r="L4" s="10"/>
      <c r="M4" s="10" t="n">
        <v>571465.443</v>
      </c>
      <c r="N4" s="10"/>
      <c r="O4" s="10" t="n">
        <v>14331816.6540251</v>
      </c>
      <c r="P4" s="10"/>
      <c r="Q4" s="10" t="n">
        <v>18889074.98367</v>
      </c>
      <c r="R4" s="10"/>
      <c r="S4" s="10" t="n">
        <v>72224015.420081</v>
      </c>
      <c r="T4" s="10"/>
      <c r="U4" s="10" t="n">
        <v>150093.53833</v>
      </c>
      <c r="V4" s="12"/>
      <c r="W4" s="12" t="n">
        <v>376991.65286578</v>
      </c>
      <c r="X4" s="10"/>
      <c r="Y4" s="10" t="n">
        <f aca="false">Q4+U4-M4-K4-E4</f>
        <v>2400321.8707</v>
      </c>
      <c r="Z4" s="10"/>
      <c r="AA4" s="10" t="n">
        <f aca="false">S4-O4-C4</f>
        <v>-18643806.8794989</v>
      </c>
      <c r="AB4" s="10"/>
      <c r="AC4" s="13"/>
      <c r="AD4" s="10" t="n">
        <v>4702629524.92031</v>
      </c>
      <c r="AE4" s="10" t="n">
        <v>92.542254682</v>
      </c>
      <c r="AF4" s="10" t="n">
        <f aca="false">AD4*100/AE4</f>
        <v>5081602497.2374</v>
      </c>
      <c r="AG4" s="10"/>
      <c r="AH4" s="10"/>
      <c r="AI4" s="14" t="n">
        <f aca="false">AA4/AF4</f>
        <v>-0.00366888336693682</v>
      </c>
      <c r="AJ4" s="11" t="n">
        <v>2015</v>
      </c>
      <c r="AK4" s="15" t="n">
        <f aca="false">SUM(AB14:AB17)/AVERAGE(AF14:AF17)</f>
        <v>-0.032822266914996</v>
      </c>
      <c r="AL4" s="15"/>
      <c r="AM4" s="15"/>
      <c r="AN4" s="15"/>
      <c r="AO4" s="15"/>
      <c r="AP4" s="10" t="n">
        <v>545118865</v>
      </c>
      <c r="AQ4" s="10" t="n">
        <f aca="false">AP4</f>
        <v>545118865</v>
      </c>
      <c r="AR4" s="17" t="n">
        <f aca="false">AP4/AF17</f>
        <v>0.0963358920111569</v>
      </c>
      <c r="AS4" s="17" t="n">
        <f aca="false">AQ4/AF17</f>
        <v>0.0963358920111569</v>
      </c>
      <c r="AT4" s="16"/>
      <c r="AU4" s="9" t="n">
        <v>10933469</v>
      </c>
      <c r="AW4" s="9" t="n">
        <f aca="false">(AU4-AU3)/AU3</f>
        <v>0.000920133240346565</v>
      </c>
      <c r="BE4" s="14" t="n">
        <f aca="false">S4/AF4</f>
        <v>0.0142128423975203</v>
      </c>
      <c r="BF4" s="9" t="n">
        <v>2015</v>
      </c>
      <c r="BG4" s="14" t="n">
        <f aca="false">SUM(T14:T17)/AVERAGE(AF14:AF17)</f>
        <v>0.0580163025480568</v>
      </c>
      <c r="BH4" s="14" t="n">
        <f aca="false">SUM(P14:P17)/AVERAGE(AF14:AF17)</f>
        <v>0.0128306327726298</v>
      </c>
      <c r="BI4" s="14" t="n">
        <f aca="false">SUM(D14:D17)/AVERAGE(AF14:AF17)</f>
        <v>0.0780079366904231</v>
      </c>
      <c r="BJ4" s="14" t="n">
        <f aca="false">(SUM(H14:H17)+SUM(J14:J17))/AVERAGE(AF14:AF17)</f>
        <v>0</v>
      </c>
      <c r="BK4" s="15" t="n">
        <f aca="false">AK4-BJ4</f>
        <v>-0.032822266914996</v>
      </c>
    </row>
    <row r="5" customFormat="false" ht="12" hidden="false" customHeight="false" outlineLevel="0" collapsed="false">
      <c r="A5" s="9" t="n">
        <v>2014</v>
      </c>
      <c r="B5" s="9" t="n">
        <v>3</v>
      </c>
      <c r="C5" s="10" t="n">
        <v>79948619.6984823</v>
      </c>
      <c r="D5" s="10"/>
      <c r="E5" s="10" t="n">
        <v>14531608.438</v>
      </c>
      <c r="F5" s="10"/>
      <c r="G5" s="10"/>
      <c r="H5" s="10"/>
      <c r="I5" s="10"/>
      <c r="J5" s="12"/>
      <c r="K5" s="12" t="n">
        <v>2697105.9034</v>
      </c>
      <c r="L5" s="10"/>
      <c r="M5" s="10" t="n">
        <v>618357.67</v>
      </c>
      <c r="N5" s="10"/>
      <c r="O5" s="10" t="n">
        <v>17397319.1263968</v>
      </c>
      <c r="P5" s="10"/>
      <c r="Q5" s="10" t="n">
        <v>16666086.76898</v>
      </c>
      <c r="R5" s="10"/>
      <c r="S5" s="10" t="n">
        <v>63724227.3025988</v>
      </c>
      <c r="T5" s="10"/>
      <c r="U5" s="10" t="n">
        <v>145660.84302</v>
      </c>
      <c r="V5" s="12"/>
      <c r="W5" s="12" t="n">
        <v>365858.001476383</v>
      </c>
      <c r="X5" s="10"/>
      <c r="Y5" s="10" t="n">
        <f aca="false">Q5+U5-M5-K5-E5</f>
        <v>-1035324.3994</v>
      </c>
      <c r="Z5" s="10"/>
      <c r="AA5" s="10" t="n">
        <f aca="false">S5-O5-C5</f>
        <v>-33621711.5222803</v>
      </c>
      <c r="AB5" s="10"/>
      <c r="AC5" s="13"/>
      <c r="AD5" s="10" t="n">
        <v>4685503118.67827</v>
      </c>
      <c r="AE5" s="10" t="n">
        <v>96.348619913</v>
      </c>
      <c r="AF5" s="10" t="n">
        <f aca="false">AD5*100/AE5</f>
        <v>4863072374.99525</v>
      </c>
      <c r="AG5" s="10"/>
      <c r="AH5" s="10"/>
      <c r="AI5" s="14" t="n">
        <f aca="false">AA5/AF5</f>
        <v>-0.0069136769781908</v>
      </c>
      <c r="AJ5" s="11" t="n">
        <v>2016</v>
      </c>
      <c r="AK5" s="15" t="n">
        <f aca="false">SUM(AB18:AB21)/AVERAGE(AF18:AF21)</f>
        <v>-0.0317240303548348</v>
      </c>
      <c r="AL5" s="15"/>
      <c r="AM5" s="15"/>
      <c r="AN5" s="15"/>
      <c r="AO5" s="15"/>
      <c r="AP5" s="10" t="n">
        <v>527406836</v>
      </c>
      <c r="AQ5" s="10" t="n">
        <f aca="false">AP5</f>
        <v>527406836</v>
      </c>
      <c r="AR5" s="17" t="n">
        <f aca="false">AP5/AF21</f>
        <v>0.096733053127945</v>
      </c>
      <c r="AS5" s="17" t="n">
        <f aca="false">AQ5/AF21</f>
        <v>0.096733053127945</v>
      </c>
      <c r="AT5" s="16"/>
      <c r="AU5" s="9" t="n">
        <v>10927942</v>
      </c>
      <c r="AW5" s="9" t="n">
        <f aca="false">(AU5-AU4)/AU4</f>
        <v>-0.000505512020018532</v>
      </c>
      <c r="BE5" s="14" t="n">
        <f aca="false">S5/AF5</f>
        <v>0.0131036970846359</v>
      </c>
      <c r="BF5" s="9" t="n">
        <v>2016</v>
      </c>
      <c r="BG5" s="14" t="n">
        <f aca="false">SUM(T18:T21)/AVERAGE(AF18:AF21)</f>
        <v>0.0568535746733604</v>
      </c>
      <c r="BH5" s="14" t="n">
        <f aca="false">SUM(P18:P21)/AVERAGE(AF18:AF21)</f>
        <v>0.0137087922268842</v>
      </c>
      <c r="BI5" s="14" t="n">
        <f aca="false">SUM(D18:D21)/AVERAGE(AF18:AF21)</f>
        <v>0.074868812801311</v>
      </c>
      <c r="BJ5" s="14" t="n">
        <f aca="false">(SUM(H18:H21)+SUM(J18:J21))/AVERAGE(AF18:AF21)</f>
        <v>2.3570486548503E-005</v>
      </c>
      <c r="BK5" s="15" t="n">
        <f aca="false">AK5-BJ5</f>
        <v>-0.0317476008413833</v>
      </c>
    </row>
    <row r="6" customFormat="false" ht="12" hidden="false" customHeight="false" outlineLevel="0" collapsed="false">
      <c r="A6" s="9" t="n">
        <v>2014</v>
      </c>
      <c r="B6" s="9" t="n">
        <v>4</v>
      </c>
      <c r="C6" s="10" t="n">
        <v>83342500.4460472</v>
      </c>
      <c r="D6" s="10"/>
      <c r="E6" s="10" t="n">
        <v>15148485.804</v>
      </c>
      <c r="F6" s="10"/>
      <c r="G6" s="10"/>
      <c r="H6" s="10"/>
      <c r="I6" s="10"/>
      <c r="J6" s="12"/>
      <c r="K6" s="12" t="n">
        <v>2598760.7445</v>
      </c>
      <c r="L6" s="10"/>
      <c r="M6" s="10" t="n">
        <v>597485.603</v>
      </c>
      <c r="N6" s="10"/>
      <c r="O6" s="10" t="n">
        <v>16772169.366415</v>
      </c>
      <c r="P6" s="10"/>
      <c r="Q6" s="10" t="n">
        <v>20600306.344</v>
      </c>
      <c r="R6" s="10"/>
      <c r="S6" s="10" t="n">
        <v>78767056.8481365</v>
      </c>
      <c r="T6" s="10"/>
      <c r="U6" s="10" t="n">
        <v>143630.444</v>
      </c>
      <c r="V6" s="12"/>
      <c r="W6" s="12" t="n">
        <v>360758.225089981</v>
      </c>
      <c r="X6" s="10"/>
      <c r="Y6" s="10" t="n">
        <f aca="false">Q6+U6-M6-K6-E6</f>
        <v>2399204.6365</v>
      </c>
      <c r="Z6" s="10"/>
      <c r="AA6" s="10" t="n">
        <f aca="false">S6-O6-C6</f>
        <v>-21347612.9643257</v>
      </c>
      <c r="AB6" s="10"/>
      <c r="AC6" s="13"/>
      <c r="AD6" s="10" t="n">
        <v>5010564196.87073</v>
      </c>
      <c r="AE6" s="10" t="n">
        <v>100</v>
      </c>
      <c r="AF6" s="10" t="n">
        <f aca="false">AD6*100/AE6</f>
        <v>5010564196.87073</v>
      </c>
      <c r="AG6" s="10"/>
      <c r="AH6" s="10"/>
      <c r="AI6" s="14" t="n">
        <f aca="false">AA6/AF6</f>
        <v>-0.00426052079677135</v>
      </c>
      <c r="AJ6" s="11" t="n">
        <v>2017</v>
      </c>
      <c r="AK6" s="15" t="n">
        <f aca="false">SUM(AB22:AB25)/AVERAGE(AF22:AF25)</f>
        <v>-0.0370073627895058</v>
      </c>
      <c r="AL6" s="15"/>
      <c r="AM6" s="15"/>
      <c r="AN6" s="15"/>
      <c r="AO6" s="10" t="n">
        <v>46349018</v>
      </c>
      <c r="AP6" s="10" t="n">
        <v>580675520</v>
      </c>
      <c r="AQ6" s="10" t="n">
        <f aca="false">AP6</f>
        <v>580675520</v>
      </c>
      <c r="AR6" s="17" t="n">
        <f aca="false">AP6/AF25</f>
        <v>0.101039331764617</v>
      </c>
      <c r="AS6" s="17" t="n">
        <f aca="false">AQ6/AF25</f>
        <v>0.101039331764617</v>
      </c>
      <c r="AT6" s="16"/>
      <c r="AU6" s="9" t="n">
        <v>11163575</v>
      </c>
      <c r="AW6" s="9" t="n">
        <f aca="false">(AU6-AU5)/AU5</f>
        <v>0.021562431425789</v>
      </c>
      <c r="BE6" s="14" t="n">
        <f aca="false">S6/AF6</f>
        <v>0.0157201971181867</v>
      </c>
      <c r="BF6" s="9" t="n">
        <v>2017</v>
      </c>
      <c r="BG6" s="14" t="n">
        <f aca="false">SUM(T22:T25)/AVERAGE(AF22:AF25)</f>
        <v>0.056355346428822</v>
      </c>
      <c r="BH6" s="14" t="n">
        <f aca="false">SUM(P22:P25)/AVERAGE(AF22:AF25)</f>
        <v>0.0168992910960258</v>
      </c>
      <c r="BI6" s="14" t="n">
        <f aca="false">SUM(D22:D25)/AVERAGE(AF22:AF25)</f>
        <v>0.076463418122302</v>
      </c>
      <c r="BJ6" s="14" t="n">
        <f aca="false">(SUM(H22:H25)+SUM(J22:J25))/AVERAGE(AF22:AF25)</f>
        <v>0.000463973297180494</v>
      </c>
      <c r="BK6" s="15" t="n">
        <f aca="false">AK6-BJ6</f>
        <v>-0.0374713360866863</v>
      </c>
      <c r="BL6" s="16" t="n">
        <f aca="false">BI6+BJ6</f>
        <v>0.0769273914194825</v>
      </c>
    </row>
    <row r="7" customFormat="false" ht="12" hidden="false" customHeight="false" outlineLevel="0" collapsed="false">
      <c r="A7" s="9" t="n">
        <v>2015</v>
      </c>
      <c r="B7" s="9" t="n">
        <v>1</v>
      </c>
      <c r="C7" s="10" t="n">
        <v>87220448.7038403</v>
      </c>
      <c r="D7" s="10"/>
      <c r="E7" s="10" t="n">
        <v>15853348.734</v>
      </c>
      <c r="F7" s="10"/>
      <c r="G7" s="10"/>
      <c r="H7" s="10"/>
      <c r="I7" s="10"/>
      <c r="J7" s="12"/>
      <c r="K7" s="12" t="n">
        <v>3002195.4359</v>
      </c>
      <c r="L7" s="10"/>
      <c r="M7" s="10" t="n">
        <v>654530.513</v>
      </c>
      <c r="N7" s="10"/>
      <c r="O7" s="10" t="n">
        <v>19179435.0692635</v>
      </c>
      <c r="P7" s="10"/>
      <c r="Q7" s="10" t="n">
        <v>18139908.10636</v>
      </c>
      <c r="R7" s="10"/>
      <c r="S7" s="10" t="n">
        <v>69359510.9302725</v>
      </c>
      <c r="T7" s="10"/>
      <c r="U7" s="10" t="n">
        <v>167252.22264</v>
      </c>
      <c r="V7" s="12"/>
      <c r="W7" s="12" t="n">
        <v>420089.316036375</v>
      </c>
      <c r="X7" s="10"/>
      <c r="Y7" s="10" t="n">
        <f aca="false">Q7+U7-M7-K7-E7</f>
        <v>-1202914.3539</v>
      </c>
      <c r="Z7" s="10"/>
      <c r="AA7" s="10" t="n">
        <f aca="false">S7-O7-C7</f>
        <v>-37040372.8428313</v>
      </c>
      <c r="AB7" s="10"/>
      <c r="AC7" s="13"/>
      <c r="AD7" s="10"/>
      <c r="AE7" s="10"/>
      <c r="AF7" s="10"/>
      <c r="AG7" s="10"/>
      <c r="AH7" s="10"/>
      <c r="AI7" s="14"/>
      <c r="AJ7" s="11" t="n">
        <f aca="false">AJ6+1</f>
        <v>2018</v>
      </c>
      <c r="AK7" s="15" t="n">
        <f aca="false">SUM(AB26:AB29)/AVERAGE(AF26:AF29)</f>
        <v>-0.0355876697678922</v>
      </c>
      <c r="AL7" s="10" t="n">
        <v>34286154</v>
      </c>
      <c r="AM7" s="15" t="n">
        <f aca="false">AL7/AVERAGE(AF26:AF29)</f>
        <v>0.00597877839102733</v>
      </c>
      <c r="AN7" s="15" t="n">
        <f aca="false">(AF29-AF25)/AF25</f>
        <v>0.00634962266528732</v>
      </c>
      <c r="AO7" s="10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12257495.7440257</v>
      </c>
      <c r="AP7" s="10" t="n">
        <f aca="false">AP6*(1+AN7)</f>
        <v>584362590.442969</v>
      </c>
      <c r="AQ7" s="10" t="n">
        <f aca="false">AP7</f>
        <v>584362590.442969</v>
      </c>
      <c r="AR7" s="17" t="n">
        <f aca="false">AP7/AF29</f>
        <v>0.101039331764617</v>
      </c>
      <c r="AS7" s="17" t="n">
        <f aca="false">AQ7/AF29</f>
        <v>0.101039331764617</v>
      </c>
      <c r="AU7" s="9" t="n">
        <v>11012334</v>
      </c>
      <c r="AW7" s="9" t="n">
        <f aca="false">(AU7-AU6)/AU6</f>
        <v>-0.0135477210481409</v>
      </c>
      <c r="BE7" s="14" t="n">
        <f aca="false">T14/AF14</f>
        <v>0.0138272542227204</v>
      </c>
      <c r="BF7" s="9" t="n">
        <f aca="false">BF6+1</f>
        <v>2018</v>
      </c>
      <c r="BG7" s="14" t="n">
        <f aca="false">SUM(T26:T29)/AVERAGE(AF26:AF29)</f>
        <v>0.0530469529079312</v>
      </c>
      <c r="BH7" s="14" t="n">
        <f aca="false">SUM(P26:P29)/AVERAGE(AF26:AF29)</f>
        <v>0.0148225436362165</v>
      </c>
      <c r="BI7" s="14" t="n">
        <f aca="false">SUM(D26:D29)/AVERAGE(AF26:AF29)</f>
        <v>0.073812079039607</v>
      </c>
      <c r="BJ7" s="14" t="n">
        <f aca="false">(SUM(H26:H29)+SUM(J26:J29))/AVERAGE(AF26:AF29)</f>
        <v>0.000869999952544145</v>
      </c>
      <c r="BK7" s="15" t="n">
        <f aca="false">AK7-BJ7</f>
        <v>-0.0364576697204364</v>
      </c>
    </row>
    <row r="8" customFormat="false" ht="12" hidden="false" customHeight="false" outlineLevel="0" collapsed="false">
      <c r="A8" s="9" t="n">
        <v>2015</v>
      </c>
      <c r="B8" s="9" t="n">
        <v>2</v>
      </c>
      <c r="C8" s="10" t="n">
        <v>94524704.7581871</v>
      </c>
      <c r="D8" s="10"/>
      <c r="E8" s="10" t="n">
        <v>17180984.029</v>
      </c>
      <c r="F8" s="10"/>
      <c r="G8" s="10"/>
      <c r="H8" s="10"/>
      <c r="I8" s="10"/>
      <c r="J8" s="12"/>
      <c r="K8" s="12" t="n">
        <v>2371185.1833</v>
      </c>
      <c r="L8" s="10"/>
      <c r="M8" s="10" t="n">
        <v>696491.069000002</v>
      </c>
      <c r="N8" s="12"/>
      <c r="O8" s="12" t="n">
        <v>16135978.2210716</v>
      </c>
      <c r="P8" s="12"/>
      <c r="Q8" s="10" t="n">
        <v>21552530.20096</v>
      </c>
      <c r="R8" s="10"/>
      <c r="S8" s="10" t="n">
        <v>82407967.299702</v>
      </c>
      <c r="T8" s="12"/>
      <c r="U8" s="12" t="n">
        <v>188439.08604</v>
      </c>
      <c r="V8" s="12"/>
      <c r="W8" s="12" t="n">
        <v>473304.602590859</v>
      </c>
      <c r="X8" s="10"/>
      <c r="Y8" s="10" t="n">
        <f aca="false">Q8+U8-M8-K8-E8</f>
        <v>1492309.0057</v>
      </c>
      <c r="Z8" s="10"/>
      <c r="AA8" s="10" t="n">
        <f aca="false">S8-O8-C8</f>
        <v>-28252715.6795567</v>
      </c>
      <c r="AB8" s="10"/>
      <c r="AC8" s="13"/>
      <c r="AD8" s="10"/>
      <c r="AE8" s="10"/>
      <c r="AF8" s="10"/>
      <c r="AG8" s="10"/>
      <c r="AH8" s="10"/>
      <c r="AI8" s="14"/>
      <c r="AJ8" s="11" t="n">
        <f aca="false">AJ7+1</f>
        <v>2019</v>
      </c>
      <c r="AK8" s="15" t="n">
        <f aca="false">SUM(AB30:AB33)/AVERAGE(AF30:AF33)</f>
        <v>-0.03715456052343</v>
      </c>
      <c r="AL8" s="10" t="n">
        <v>32784694</v>
      </c>
      <c r="AM8" s="15" t="n">
        <f aca="false">AL8/AVERAGE(AF30:AF33)</f>
        <v>0.00557599379837926</v>
      </c>
      <c r="AN8" s="15" t="n">
        <f aca="false">(AF33-AF29)/AF29</f>
        <v>0.0253621404474385</v>
      </c>
      <c r="AO8" s="10" t="n">
        <f aca="false">((((AO7*((1+AN8)^(1/12))-AL8/12)*((1+AN8)^(1/12))-AL8/12)*((1+AN8)^(1/12))-AL8/12)*((1+AN8)^(1/12))-AL8/12)*((1+AN8)^(1/12))-AL8/12</f>
        <v>-1331408.3972323</v>
      </c>
      <c r="AP8" s="10" t="n">
        <f aca="false">AP7*(1+AN8)</f>
        <v>599183276.534013</v>
      </c>
      <c r="AQ8" s="10" t="n">
        <f aca="false">((((((((AP7*((1+AN8)^(4/12)))*((1+AN8)^(1/12))+AO8)*((1+AN8)^(1/12))-AL8/12)*((1+AN8)^(1/12))-AL8/12)*((1+AN8)^(1/12))-AL8/12)*((1+AN8)^(1/12))-AL8/12)*((1+AN8)^(1/12))-AL8/12)*((1+AN8)^(1/12))-AL8/12)*((1+AN8)^(1/12))-AL8/12</f>
        <v>578587578.395524</v>
      </c>
      <c r="AR8" s="17" t="n">
        <f aca="false">AP8/AF33</f>
        <v>0.101039331764617</v>
      </c>
      <c r="AS8" s="17" t="n">
        <f aca="false">AQ8/AF33</f>
        <v>0.097566311640998</v>
      </c>
      <c r="AT8" s="16"/>
      <c r="AU8" s="9" t="n">
        <v>11082939</v>
      </c>
      <c r="AW8" s="9" t="n">
        <f aca="false">(AU8-AU7)/AU7</f>
        <v>0.00641144738254397</v>
      </c>
      <c r="BE8" s="14" t="n">
        <f aca="false">T15/AF15</f>
        <v>0.0149275038348362</v>
      </c>
      <c r="BF8" s="9" t="n">
        <f aca="false">BF7+1</f>
        <v>2019</v>
      </c>
      <c r="BG8" s="14" t="n">
        <f aca="false">SUM(T30:T33)/AVERAGE(AF30:AF33)</f>
        <v>0.0495933945143369</v>
      </c>
      <c r="BH8" s="14" t="n">
        <f aca="false">SUM(P30:P33)/AVERAGE(AF30:AF33)</f>
        <v>0.0135540240775906</v>
      </c>
      <c r="BI8" s="14" t="n">
        <f aca="false">SUM(D30:D33)/AVERAGE(AF30:AF33)</f>
        <v>0.0731939309601763</v>
      </c>
      <c r="BJ8" s="14" t="n">
        <f aca="false">(SUM(H30:H33)+SUM(J30:J33))/AVERAGE(AF30:AF33)</f>
        <v>0.00123574063948357</v>
      </c>
      <c r="BK8" s="15" t="n">
        <f aca="false">AK8-BJ8</f>
        <v>-0.0383903011629136</v>
      </c>
    </row>
    <row r="9" customFormat="false" ht="12" hidden="false" customHeight="false" outlineLevel="0" collapsed="false">
      <c r="A9" s="9" t="n">
        <v>2016</v>
      </c>
      <c r="B9" s="9" t="n">
        <v>2</v>
      </c>
      <c r="C9" s="10" t="n">
        <v>97915025.9026478</v>
      </c>
      <c r="D9" s="10"/>
      <c r="E9" s="10" t="n">
        <v>17797214.875</v>
      </c>
      <c r="F9" s="10"/>
      <c r="G9" s="10"/>
      <c r="H9" s="10"/>
      <c r="I9" s="10"/>
      <c r="J9" s="12"/>
      <c r="K9" s="12"/>
      <c r="L9" s="10"/>
      <c r="M9" s="10" t="n">
        <v>732730.522999998</v>
      </c>
      <c r="N9" s="12"/>
      <c r="O9" s="12"/>
      <c r="P9" s="12"/>
      <c r="Q9" s="10"/>
      <c r="R9" s="10"/>
      <c r="S9" s="10"/>
      <c r="T9" s="12"/>
      <c r="U9" s="12"/>
      <c r="V9" s="12"/>
      <c r="W9" s="12"/>
      <c r="X9" s="10"/>
      <c r="Y9" s="10"/>
      <c r="Z9" s="10"/>
      <c r="AA9" s="10"/>
      <c r="AB9" s="10"/>
      <c r="AC9" s="13"/>
      <c r="AD9" s="10"/>
      <c r="AE9" s="10"/>
      <c r="AF9" s="10"/>
      <c r="AG9" s="10"/>
      <c r="AH9" s="10"/>
      <c r="AI9" s="14"/>
      <c r="AJ9" s="11" t="n">
        <f aca="false">AJ8+1</f>
        <v>2020</v>
      </c>
      <c r="AK9" s="15" t="n">
        <f aca="false">SUM(AB34:AB37)/AVERAGE(AF34:AF37)</f>
        <v>-0.0409394863948139</v>
      </c>
      <c r="AL9" s="10" t="n">
        <v>31327423</v>
      </c>
      <c r="AM9" s="15" t="n">
        <f aca="false">AL9/AVERAGE(AF34:AF37)</f>
        <v>0.0052437547951139</v>
      </c>
      <c r="AN9" s="15" t="n">
        <f aca="false">(AF37-AF33)/AF33</f>
        <v>0.0126000075260423</v>
      </c>
      <c r="AO9" s="15"/>
      <c r="AP9" s="10" t="n">
        <f aca="false">AP8*(1+AN9)</f>
        <v>606732990.32782</v>
      </c>
      <c r="AQ9" s="10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554369856.273505</v>
      </c>
      <c r="AR9" s="17" t="n">
        <f aca="false">AP9/AF37</f>
        <v>0.101039331764617</v>
      </c>
      <c r="AS9" s="17" t="n">
        <f aca="false">AQ9/AF37</f>
        <v>0.0923192915520511</v>
      </c>
      <c r="AU9" s="9" t="n">
        <v>11339977</v>
      </c>
      <c r="AW9" s="9" t="n">
        <f aca="false">(AU9-AU8)/AU8</f>
        <v>0.0231922236511452</v>
      </c>
      <c r="BE9" s="14" t="n">
        <f aca="false">T16/AF16</f>
        <v>0.0135920518923004</v>
      </c>
      <c r="BF9" s="9" t="n">
        <f aca="false">BF8+1</f>
        <v>2020</v>
      </c>
      <c r="BG9" s="14" t="n">
        <f aca="false">SUM(T34:T37)/AVERAGE(AF34:AF37)</f>
        <v>0.0464847016331143</v>
      </c>
      <c r="BH9" s="14" t="n">
        <f aca="false">SUM(P34:P37)/AVERAGE(AF34:AF37)</f>
        <v>0.0132719095257573</v>
      </c>
      <c r="BI9" s="14" t="n">
        <f aca="false">SUM(D34:D37)/AVERAGE(AF34:AF37)</f>
        <v>0.074152278502171</v>
      </c>
      <c r="BJ9" s="14" t="n">
        <f aca="false">(SUM(H34:H37)+SUM(J34:J37))/AVERAGE(AF34:AF37)</f>
        <v>0.00163848205832579</v>
      </c>
      <c r="BK9" s="15" t="n">
        <f aca="false">AK9-BJ9</f>
        <v>-0.0425779684531397</v>
      </c>
    </row>
    <row r="10" customFormat="false" ht="12" hidden="false" customHeight="false" outlineLevel="0" collapsed="false">
      <c r="A10" s="9" t="n">
        <v>2016</v>
      </c>
      <c r="B10" s="9" t="n">
        <v>3</v>
      </c>
      <c r="C10" s="10" t="n">
        <v>100917465.844562</v>
      </c>
      <c r="D10" s="10"/>
      <c r="E10" s="10" t="n">
        <v>18342943.715</v>
      </c>
      <c r="F10" s="10"/>
      <c r="G10" s="10"/>
      <c r="H10" s="10"/>
      <c r="I10" s="10"/>
      <c r="J10" s="12"/>
      <c r="K10" s="12"/>
      <c r="L10" s="10"/>
      <c r="M10" s="10" t="n">
        <v>775294.91</v>
      </c>
      <c r="N10" s="12"/>
      <c r="O10" s="12"/>
      <c r="P10" s="12"/>
      <c r="Q10" s="10"/>
      <c r="R10" s="10"/>
      <c r="S10" s="10"/>
      <c r="T10" s="12"/>
      <c r="U10" s="10"/>
      <c r="V10" s="12"/>
      <c r="W10" s="12"/>
      <c r="X10" s="10"/>
      <c r="Y10" s="10"/>
      <c r="Z10" s="10"/>
      <c r="AA10" s="10"/>
      <c r="AB10" s="10"/>
      <c r="AC10" s="13"/>
      <c r="AD10" s="10"/>
      <c r="AE10" s="10"/>
      <c r="AF10" s="10"/>
      <c r="AG10" s="10"/>
      <c r="AH10" s="10"/>
      <c r="AI10" s="14"/>
      <c r="AJ10" s="11" t="n">
        <f aca="false">AJ9+1</f>
        <v>2021</v>
      </c>
      <c r="AK10" s="15" t="n">
        <f aca="false">SUM(AB38:AB41)/AVERAGE(AF38:AF41)</f>
        <v>-0.0432831509501229</v>
      </c>
      <c r="AL10" s="10" t="n">
        <v>29621327</v>
      </c>
      <c r="AM10" s="15" t="n">
        <f aca="false">AL10/AVERAGE(AF38:AF41)</f>
        <v>0.00487722708534018</v>
      </c>
      <c r="AN10" s="15" t="n">
        <f aca="false">(AF41-AF37)/AF37</f>
        <v>0.0176670319698034</v>
      </c>
      <c r="AO10" s="15"/>
      <c r="AP10" s="10" t="n">
        <f aca="false">AP9*(1+AN10)</f>
        <v>617452161.465076</v>
      </c>
      <c r="AQ10" s="10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534303502.246891</v>
      </c>
      <c r="AR10" s="17" t="n">
        <f aca="false">AP10/AF41</f>
        <v>0.101039331764617</v>
      </c>
      <c r="AS10" s="17" t="n">
        <f aca="false">AQ10/AF41</f>
        <v>0.0874329578803718</v>
      </c>
      <c r="AU10" s="9" t="n">
        <v>11479064</v>
      </c>
      <c r="AW10" s="9" t="n">
        <f aca="false">(AU10-AU9)/AU9</f>
        <v>0.0122651924249935</v>
      </c>
      <c r="BE10" s="14" t="n">
        <f aca="false">T17/AF17</f>
        <v>0.0155853402568048</v>
      </c>
      <c r="BF10" s="9" t="n">
        <f aca="false">BF9+1</f>
        <v>2021</v>
      </c>
      <c r="BG10" s="14" t="n">
        <f aca="false">SUM(T38:T41)/AVERAGE(AF38:AF41)</f>
        <v>0.0433984370003425</v>
      </c>
      <c r="BH10" s="14" t="n">
        <f aca="false">SUM(P38:P41)/AVERAGE(AF38:AF41)</f>
        <v>0.0129216810490914</v>
      </c>
      <c r="BI10" s="14" t="n">
        <f aca="false">SUM(D38:D41)/AVERAGE(AF38:AF41)</f>
        <v>0.073759906901374</v>
      </c>
      <c r="BJ10" s="14" t="n">
        <f aca="false">(SUM(H38:H41)+SUM(J38:J41))/AVERAGE(AF38:AF41)</f>
        <v>0.00197872362829213</v>
      </c>
      <c r="BK10" s="15" t="n">
        <f aca="false">AK10-BJ10</f>
        <v>-0.045261874578415</v>
      </c>
    </row>
    <row r="11" customFormat="false" ht="12" hidden="false" customHeight="false" outlineLevel="0" collapsed="false">
      <c r="A11" s="9" t="n">
        <v>2016</v>
      </c>
      <c r="B11" s="9" t="n">
        <v>4</v>
      </c>
      <c r="C11" s="10" t="n">
        <v>108710229.285033</v>
      </c>
      <c r="D11" s="10"/>
      <c r="E11" s="10" t="n">
        <v>19759371.113</v>
      </c>
      <c r="F11" s="10"/>
      <c r="G11" s="10"/>
      <c r="H11" s="10"/>
      <c r="I11" s="10"/>
      <c r="J11" s="12"/>
      <c r="K11" s="12"/>
      <c r="L11" s="10"/>
      <c r="M11" s="10" t="n">
        <v>832906.252999999</v>
      </c>
      <c r="N11" s="12"/>
      <c r="O11" s="12"/>
      <c r="P11" s="10"/>
      <c r="Q11" s="10"/>
      <c r="R11" s="10"/>
      <c r="S11" s="10"/>
      <c r="T11" s="12"/>
      <c r="U11" s="12"/>
      <c r="V11" s="12"/>
      <c r="W11" s="12"/>
      <c r="X11" s="10"/>
      <c r="Y11" s="10"/>
      <c r="Z11" s="10"/>
      <c r="AA11" s="10"/>
      <c r="AB11" s="10"/>
      <c r="AC11" s="13"/>
      <c r="AD11" s="10"/>
      <c r="AE11" s="10"/>
      <c r="AF11" s="10"/>
      <c r="AG11" s="10"/>
      <c r="AH11" s="10"/>
      <c r="AI11" s="14"/>
      <c r="AJ11" s="11" t="n">
        <f aca="false">AJ10+1</f>
        <v>2022</v>
      </c>
      <c r="AK11" s="15" t="n">
        <f aca="false">SUM(AB42:AB45)/AVERAGE(AF42:AF45)</f>
        <v>-0.0455498479310532</v>
      </c>
      <c r="AL11" s="10" t="n">
        <v>27946580</v>
      </c>
      <c r="AM11" s="15" t="n">
        <f aca="false">AL11/AVERAGE(AF42:AF45)</f>
        <v>0.00455567034782954</v>
      </c>
      <c r="AN11" s="15" t="n">
        <f aca="false">(AF45-AF41)/AF41</f>
        <v>0.00898144436838703</v>
      </c>
      <c r="AO11" s="15"/>
      <c r="AP11" s="10" t="n">
        <f aca="false">AP10*(1+AN11)</f>
        <v>622997773.703415</v>
      </c>
      <c r="AQ11" s="10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511040883.186664</v>
      </c>
      <c r="AR11" s="17" t="n">
        <f aca="false">AP11/AF45</f>
        <v>0.101039331764617</v>
      </c>
      <c r="AS11" s="17" t="n">
        <f aca="false">AQ11/AF45</f>
        <v>0.0828818842074415</v>
      </c>
      <c r="AU11" s="9" t="n">
        <v>11462881</v>
      </c>
      <c r="AW11" s="9" t="n">
        <f aca="false">(AU11-AU10)/AU10</f>
        <v>-0.00140978393360295</v>
      </c>
      <c r="BE11" s="14" t="n">
        <f aca="false">T18/AF18</f>
        <v>0.0136489378137967</v>
      </c>
      <c r="BF11" s="9" t="n">
        <f aca="false">BF10+1</f>
        <v>2022</v>
      </c>
      <c r="BG11" s="14" t="n">
        <f aca="false">SUM(T42:T45)/AVERAGE(AF42:AF45)</f>
        <v>0.0410051809994821</v>
      </c>
      <c r="BH11" s="14" t="n">
        <f aca="false">SUM(P42:P45)/AVERAGE(AF42:AF45)</f>
        <v>0.0126182929680245</v>
      </c>
      <c r="BI11" s="14" t="n">
        <f aca="false">SUM(D42:D45)/AVERAGE(AF42:AF45)</f>
        <v>0.0739367359625108</v>
      </c>
      <c r="BJ11" s="14" t="n">
        <f aca="false">(SUM(H42:H45)+SUM(J42:J45))/AVERAGE(AF42:AF45)</f>
        <v>0.00239376702465734</v>
      </c>
      <c r="BK11" s="15" t="n">
        <f aca="false">AK11-BJ11</f>
        <v>-0.0479436149557105</v>
      </c>
      <c r="BL11" s="16" t="n">
        <f aca="false">BI11+BJ11</f>
        <v>0.0763305029871681</v>
      </c>
    </row>
    <row r="12" customFormat="false" ht="11.5" hidden="false" customHeight="true" outlineLevel="0" collapsed="false">
      <c r="A12" s="9" t="n">
        <v>2017</v>
      </c>
      <c r="B12" s="9" t="n">
        <v>1</v>
      </c>
      <c r="C12" s="10" t="n">
        <v>106787377.902499</v>
      </c>
      <c r="D12" s="10"/>
      <c r="E12" s="10" t="n">
        <v>19409869.568</v>
      </c>
      <c r="F12" s="10"/>
      <c r="G12" s="10"/>
      <c r="H12" s="10"/>
      <c r="I12" s="10"/>
      <c r="J12" s="12"/>
      <c r="K12" s="12"/>
      <c r="L12" s="10"/>
      <c r="M12" s="10" t="n">
        <v>832988.16</v>
      </c>
      <c r="N12" s="12"/>
      <c r="O12" s="12"/>
      <c r="P12" s="12"/>
      <c r="Q12" s="10"/>
      <c r="R12" s="10"/>
      <c r="S12" s="10"/>
      <c r="T12" s="12"/>
      <c r="U12" s="12"/>
      <c r="V12" s="12"/>
      <c r="W12" s="12"/>
      <c r="X12" s="10"/>
      <c r="Y12" s="10"/>
      <c r="Z12" s="10"/>
      <c r="AA12" s="10"/>
      <c r="AB12" s="10"/>
      <c r="AC12" s="13"/>
      <c r="AD12" s="10"/>
      <c r="AE12" s="10"/>
      <c r="AF12" s="10"/>
      <c r="AG12" s="10"/>
      <c r="AH12" s="10"/>
      <c r="AI12" s="14"/>
      <c r="AJ12" s="11" t="n">
        <f aca="false">AJ11+1</f>
        <v>2023</v>
      </c>
      <c r="AK12" s="15" t="n">
        <f aca="false">SUM(AB46:AB49)/AVERAGE(AF46:AF49)</f>
        <v>-0.0450054599608044</v>
      </c>
      <c r="AL12" s="10" t="n">
        <v>26311552</v>
      </c>
      <c r="AM12" s="15" t="n">
        <f aca="false">AL12/AVERAGE(AF46:AF49)</f>
        <v>0.00421741840511454</v>
      </c>
      <c r="AN12" s="15" t="n">
        <f aca="false">(AF49-AF45)/AF45</f>
        <v>0.0175703144991316</v>
      </c>
      <c r="AO12" s="15"/>
      <c r="AP12" s="10" t="n">
        <f aca="false">AP11*(1+AN12)</f>
        <v>633944040.519643</v>
      </c>
      <c r="AQ12" s="10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493497258.056317</v>
      </c>
      <c r="AR12" s="17" t="n">
        <f aca="false">AP12/AF49</f>
        <v>0.101039331764617</v>
      </c>
      <c r="AS12" s="17" t="n">
        <f aca="false">AQ12/AF49</f>
        <v>0.0786546287915394</v>
      </c>
      <c r="AU12" s="9" t="n">
        <v>11332510</v>
      </c>
      <c r="AW12" s="9" t="n">
        <f aca="false">(AU12-AU11)/AU11</f>
        <v>-0.0113733188017916</v>
      </c>
      <c r="BE12" s="14" t="n">
        <f aca="false">T19/AF19</f>
        <v>0.0143711260136353</v>
      </c>
      <c r="BF12" s="9" t="n">
        <f aca="false">BF11+1</f>
        <v>2023</v>
      </c>
      <c r="BG12" s="14" t="n">
        <f aca="false">SUM(T46:T49)/AVERAGE(AF46:AF49)</f>
        <v>0.0411182983802105</v>
      </c>
      <c r="BH12" s="14" t="n">
        <f aca="false">SUM(P46:P49)/AVERAGE(AF46:AF49)</f>
        <v>0.0123983689372407</v>
      </c>
      <c r="BI12" s="14" t="n">
        <f aca="false">SUM(D46:D49)/AVERAGE(AF46:AF49)</f>
        <v>0.0737253894037741</v>
      </c>
      <c r="BJ12" s="14" t="n">
        <f aca="false">(SUM(H46:H49)+SUM(J46:J49))/AVERAGE(AF46:AF49)</f>
        <v>0.00273551300180691</v>
      </c>
      <c r="BK12" s="15" t="n">
        <f aca="false">AK12-BJ12</f>
        <v>-0.0477409729626114</v>
      </c>
      <c r="BL12" s="16" t="n">
        <f aca="false">BI12+BJ12</f>
        <v>0.0764609024055811</v>
      </c>
    </row>
    <row r="13" customFormat="false" ht="12" hidden="false" customHeight="false" outlineLevel="0" collapsed="false">
      <c r="C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8"/>
      <c r="P13" s="1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20"/>
      <c r="AD13" s="19"/>
      <c r="AE13" s="19"/>
      <c r="AF13" s="19"/>
      <c r="AG13" s="19"/>
      <c r="AH13" s="19"/>
      <c r="AI13" s="16"/>
      <c r="AJ13" s="21" t="n">
        <f aca="false">AJ12+1</f>
        <v>2024</v>
      </c>
      <c r="AK13" s="22" t="n">
        <f aca="false">SUM(AB50:AB53)/AVERAGE(AF50:AF53)</f>
        <v>-0.044561827672618</v>
      </c>
      <c r="AL13" s="19" t="n">
        <v>24746815</v>
      </c>
      <c r="AM13" s="22" t="n">
        <f aca="false">AL13/AVERAGE(AF50:AF53)</f>
        <v>0.00389311956276959</v>
      </c>
      <c r="AN13" s="22" t="n">
        <f aca="false">(AF53-AF49)/AF49</f>
        <v>0.0185358808161565</v>
      </c>
      <c r="AO13" s="22"/>
      <c r="AP13" s="19" t="n">
        <f aca="false">AP12*(1+AN13)</f>
        <v>645694751.698828</v>
      </c>
      <c r="AQ13" s="19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477688307.249516</v>
      </c>
      <c r="AR13" s="23" t="n">
        <f aca="false">AP13/AF53</f>
        <v>0.101039331764617</v>
      </c>
      <c r="AS13" s="23" t="n">
        <f aca="false">AQ13/AF53</f>
        <v>0.074749418714146</v>
      </c>
      <c r="BE13" s="16" t="n">
        <f aca="false">T20/AF20</f>
        <v>0.0133713064828969</v>
      </c>
      <c r="BF13" s="0" t="n">
        <f aca="false">BF12+1</f>
        <v>2024</v>
      </c>
      <c r="BG13" s="16" t="n">
        <f aca="false">SUM(T50:T53)/AVERAGE(AF50:AF53)</f>
        <v>0.0410524960679681</v>
      </c>
      <c r="BH13" s="16" t="n">
        <f aca="false">SUM(P50:P53)/AVERAGE(AF50:AF53)</f>
        <v>0.0121885401550587</v>
      </c>
      <c r="BI13" s="16" t="n">
        <f aca="false">SUM(D50:D53)/AVERAGE(AF50:AF53)</f>
        <v>0.0734257835855274</v>
      </c>
      <c r="BJ13" s="16" t="n">
        <f aca="false">(SUM(H50:H53)+SUM(J50:J53))/AVERAGE(AF50:AF53)</f>
        <v>0.00316221721623909</v>
      </c>
      <c r="BK13" s="22" t="n">
        <f aca="false">AK13-BJ13</f>
        <v>-0.0477240448888571</v>
      </c>
      <c r="BL13" s="16" t="n">
        <f aca="false">BI13+BJ13</f>
        <v>0.0765880008017665</v>
      </c>
    </row>
    <row r="14" s="24" customFormat="true" ht="12" hidden="false" customHeight="false" outlineLevel="0" collapsed="false">
      <c r="A14" s="24" t="n">
        <v>2015</v>
      </c>
      <c r="B14" s="24" t="n">
        <v>1</v>
      </c>
      <c r="C14" s="25"/>
      <c r="D14" s="25" t="n">
        <v>94935467.9464584</v>
      </c>
      <c r="E14" s="25"/>
      <c r="F14" s="26" t="n">
        <v>17255645.0717646</v>
      </c>
      <c r="G14" s="25" t="n">
        <v>0</v>
      </c>
      <c r="H14" s="25" t="n">
        <v>0</v>
      </c>
      <c r="I14" s="26" t="n">
        <v>0</v>
      </c>
      <c r="J14" s="25" t="n">
        <v>0</v>
      </c>
      <c r="K14" s="25"/>
      <c r="L14" s="26" t="n">
        <v>2539896.54583788</v>
      </c>
      <c r="M14" s="26"/>
      <c r="N14" s="26" t="n">
        <v>705811.9972771</v>
      </c>
      <c r="O14" s="25"/>
      <c r="P14" s="25" t="n">
        <v>17062704.6113251</v>
      </c>
      <c r="Q14" s="26"/>
      <c r="R14" s="26" t="n">
        <v>17864532.4008561</v>
      </c>
      <c r="S14" s="26"/>
      <c r="T14" s="25" t="n">
        <v>68306587.9840663</v>
      </c>
      <c r="U14" s="25"/>
      <c r="V14" s="26" t="n">
        <v>116424.766458671</v>
      </c>
      <c r="W14" s="26"/>
      <c r="X14" s="26" t="n">
        <v>292425.447152613</v>
      </c>
      <c r="Y14" s="25"/>
      <c r="Z14" s="25" t="n">
        <f aca="false">R14+V14-N14-L14-F14</f>
        <v>-2520396.44756478</v>
      </c>
      <c r="AA14" s="25"/>
      <c r="AB14" s="25" t="n">
        <f aca="false">T14-P14-D14</f>
        <v>-43691584.5737172</v>
      </c>
      <c r="AC14" s="13"/>
      <c r="AD14" s="25" t="n">
        <v>5092693740.32864</v>
      </c>
      <c r="AE14" s="25" t="n">
        <v>103.09103866</v>
      </c>
      <c r="AF14" s="25" t="n">
        <f aca="false">AD14*100/AE14</f>
        <v>4939996537.5503</v>
      </c>
      <c r="AG14" s="25"/>
      <c r="AH14" s="25"/>
      <c r="AI14" s="27" t="n">
        <f aca="false">AB14/AF14</f>
        <v>-0.00884445651765243</v>
      </c>
      <c r="AJ14" s="28" t="n">
        <f aca="false">AJ13+1</f>
        <v>2025</v>
      </c>
      <c r="AK14" s="29" t="n">
        <f aca="false">SUM(AB54:AB57)/AVERAGE(AF54:AF57)</f>
        <v>-0.0440122364374024</v>
      </c>
      <c r="AL14" s="25" t="n">
        <v>23163008</v>
      </c>
      <c r="AM14" s="29" t="n">
        <f aca="false">AL14/AVERAGE(AF54:AF57)</f>
        <v>0.00358201152290017</v>
      </c>
      <c r="AN14" s="29" t="n">
        <f aca="false">(AF57-AF53)/AF53</f>
        <v>0.0131243747874737</v>
      </c>
      <c r="AO14" s="29"/>
      <c r="AP14" s="25" t="n">
        <f aca="false">AP13*(1+AN14)</f>
        <v>654169091.618428</v>
      </c>
      <c r="AQ14" s="25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460655654.319351</v>
      </c>
      <c r="AR14" s="30" t="n">
        <f aca="false">AP14/AF57</f>
        <v>0.101039331764617</v>
      </c>
      <c r="AS14" s="30" t="n">
        <f aca="false">AQ14/AF57</f>
        <v>0.0711503189043494</v>
      </c>
      <c r="AV14" s="24" t="n">
        <v>11004289</v>
      </c>
      <c r="AX14" s="24" t="n">
        <f aca="false">(AV14-AU6)/AU6</f>
        <v>-0.0142683683318292</v>
      </c>
      <c r="AY14" s="31" t="n">
        <v>6368.9065332604</v>
      </c>
      <c r="BE14" s="27" t="n">
        <f aca="false">T21/AF21</f>
        <v>0.015435953799932</v>
      </c>
      <c r="BF14" s="24" t="n">
        <f aca="false">BF13+1</f>
        <v>2025</v>
      </c>
      <c r="BG14" s="27" t="n">
        <f aca="false">SUM(T54:T57)/AVERAGE(AF54:AF57)</f>
        <v>0.0409698707615368</v>
      </c>
      <c r="BH14" s="27" t="n">
        <f aca="false">SUM(P54:P57)/AVERAGE(AF54:AF57)</f>
        <v>0.0119762790528898</v>
      </c>
      <c r="BI14" s="27" t="n">
        <f aca="false">SUM(D54:D57)/AVERAGE(AF54:AF57)</f>
        <v>0.0730058281460494</v>
      </c>
      <c r="BJ14" s="27" t="n">
        <f aca="false">(SUM(H54:H57)+SUM(J54:J57))/AVERAGE(AF54:AF57)</f>
        <v>0.00419945541083765</v>
      </c>
      <c r="BK14" s="29" t="n">
        <f aca="false">AK14-BJ14</f>
        <v>-0.0482116918482401</v>
      </c>
      <c r="BL14" s="16" t="n">
        <f aca="false">BI14+BJ14</f>
        <v>0.077205283556887</v>
      </c>
    </row>
    <row r="15" s="32" customFormat="true" ht="12" hidden="false" customHeight="false" outlineLevel="0" collapsed="false">
      <c r="A15" s="32" t="n">
        <v>2015</v>
      </c>
      <c r="B15" s="32" t="n">
        <v>2</v>
      </c>
      <c r="C15" s="33"/>
      <c r="D15" s="33" t="n">
        <v>109339014.259739</v>
      </c>
      <c r="E15" s="33"/>
      <c r="F15" s="34" t="n">
        <v>19873660.112222</v>
      </c>
      <c r="G15" s="33" t="n">
        <v>0</v>
      </c>
      <c r="H15" s="33" t="n">
        <v>0</v>
      </c>
      <c r="I15" s="34" t="n">
        <v>0</v>
      </c>
      <c r="J15" s="33" t="n">
        <v>0</v>
      </c>
      <c r="K15" s="33"/>
      <c r="L15" s="34" t="n">
        <v>2236649.19177722</v>
      </c>
      <c r="M15" s="34"/>
      <c r="N15" s="34" t="n">
        <v>815524.1520328</v>
      </c>
      <c r="O15" s="33"/>
      <c r="P15" s="33" t="n">
        <v>16092756.554674</v>
      </c>
      <c r="Q15" s="34"/>
      <c r="R15" s="34" t="n">
        <v>21768919.3276683</v>
      </c>
      <c r="S15" s="34"/>
      <c r="T15" s="33" t="n">
        <v>83235349.7985849</v>
      </c>
      <c r="U15" s="33"/>
      <c r="V15" s="34" t="n">
        <v>117941.839121197</v>
      </c>
      <c r="W15" s="34"/>
      <c r="X15" s="34" t="n">
        <v>296235.896296694</v>
      </c>
      <c r="Y15" s="33"/>
      <c r="Z15" s="33" t="n">
        <f aca="false">R15+V15-N15-L15-F15</f>
        <v>-1038972.28924257</v>
      </c>
      <c r="AA15" s="33"/>
      <c r="AB15" s="33" t="n">
        <f aca="false">T15-P15-D15</f>
        <v>-42196421.0158279</v>
      </c>
      <c r="AC15" s="13"/>
      <c r="AD15" s="33" t="n">
        <v>5951478855.3666</v>
      </c>
      <c r="AE15" s="33" t="n">
        <v>106.73436665</v>
      </c>
      <c r="AF15" s="33" t="n">
        <f aca="false">AD15*100/AE15</f>
        <v>5575972427.77718</v>
      </c>
      <c r="AG15" s="33"/>
      <c r="AH15" s="33"/>
      <c r="AI15" s="35" t="n">
        <f aca="false">AB15/AF15</f>
        <v>-0.00756754477579962</v>
      </c>
      <c r="AJ15" s="36" t="n">
        <f aca="false">AJ14+1</f>
        <v>2026</v>
      </c>
      <c r="AK15" s="37" t="n">
        <f aca="false">SUM(AB58:AB61)/AVERAGE(AF58:AF61)</f>
        <v>-0.0429214872063454</v>
      </c>
      <c r="AL15" s="33" t="n">
        <v>21643660</v>
      </c>
      <c r="AM15" s="37" t="n">
        <f aca="false">AL15/AVERAGE(AF58:AF61)</f>
        <v>0.00327690874685493</v>
      </c>
      <c r="AN15" s="37" t="n">
        <f aca="false">(AF61-AF57)/AF57</f>
        <v>0.0336242301920304</v>
      </c>
      <c r="AO15" s="37"/>
      <c r="AP15" s="33" t="n">
        <f aca="false">AP14*(1+AN15)</f>
        <v>676165023.739517</v>
      </c>
      <c r="AQ15" s="33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454169625.027261</v>
      </c>
      <c r="AR15" s="38" t="n">
        <f aca="false">AP15/AF61</f>
        <v>0.101039331764617</v>
      </c>
      <c r="AS15" s="38" t="n">
        <f aca="false">AQ15/AF61</f>
        <v>0.0678665618738353</v>
      </c>
      <c r="AV15" s="32" t="n">
        <v>11039157</v>
      </c>
      <c r="AX15" s="32" t="n">
        <f aca="false">(AV15-AV14)/AV14</f>
        <v>0.00316858272260934</v>
      </c>
      <c r="AY15" s="39" t="n">
        <v>6691.6267211456</v>
      </c>
      <c r="AZ15" s="35" t="n">
        <f aca="false">(AY15-AY14)/AY14</f>
        <v>0.0506712080323138</v>
      </c>
      <c r="BE15" s="35" t="n">
        <f aca="false">T22/AF22</f>
        <v>0.0138227875971347</v>
      </c>
      <c r="BF15" s="32" t="n">
        <f aca="false">BF14+1</f>
        <v>2026</v>
      </c>
      <c r="BG15" s="35" t="n">
        <f aca="false">SUM(T58:T61)/AVERAGE(AF58:AF61)</f>
        <v>0.0412467485620676</v>
      </c>
      <c r="BH15" s="35" t="n">
        <f aca="false">SUM(P58:P61)/AVERAGE(AF58:AF61)</f>
        <v>0.0116538393394868</v>
      </c>
      <c r="BI15" s="35" t="n">
        <f aca="false">SUM(D58:D61)/AVERAGE(AF58:AF61)</f>
        <v>0.0725143964289262</v>
      </c>
      <c r="BJ15" s="35" t="n">
        <f aca="false">(SUM(H58:H61)+SUM(J58:J61))/AVERAGE(AF58:AF61)</f>
        <v>0.00515872054693263</v>
      </c>
      <c r="BK15" s="37" t="n">
        <f aca="false">AK15-BJ15</f>
        <v>-0.048080207753278</v>
      </c>
      <c r="BL15" s="16" t="n">
        <f aca="false">BI15+BJ15</f>
        <v>0.0776731169758588</v>
      </c>
    </row>
    <row r="16" s="32" customFormat="true" ht="12" hidden="false" customHeight="false" outlineLevel="0" collapsed="false">
      <c r="A16" s="32" t="n">
        <v>2015</v>
      </c>
      <c r="B16" s="32" t="n">
        <v>3</v>
      </c>
      <c r="C16" s="33"/>
      <c r="D16" s="33" t="n">
        <v>106210928.69185</v>
      </c>
      <c r="E16" s="33"/>
      <c r="F16" s="34" t="n">
        <v>19305093.5324054</v>
      </c>
      <c r="G16" s="33" t="n">
        <v>0</v>
      </c>
      <c r="H16" s="33" t="n">
        <v>0</v>
      </c>
      <c r="I16" s="34" t="n">
        <v>0</v>
      </c>
      <c r="J16" s="33" t="n">
        <v>0</v>
      </c>
      <c r="K16" s="33"/>
      <c r="L16" s="34" t="n">
        <v>2734803.81853676</v>
      </c>
      <c r="M16" s="34"/>
      <c r="N16" s="34" t="n">
        <v>793894.774749503</v>
      </c>
      <c r="O16" s="33"/>
      <c r="P16" s="33" t="n">
        <v>18558684.8289421</v>
      </c>
      <c r="Q16" s="34"/>
      <c r="R16" s="34" t="n">
        <v>20018134.0063628</v>
      </c>
      <c r="S16" s="34"/>
      <c r="T16" s="33" t="n">
        <v>76541070.3790332</v>
      </c>
      <c r="U16" s="33"/>
      <c r="V16" s="34" t="n">
        <v>123359.29092606</v>
      </c>
      <c r="W16" s="34"/>
      <c r="X16" s="34" t="n">
        <v>309842.973335814</v>
      </c>
      <c r="Y16" s="33"/>
      <c r="Z16" s="33" t="n">
        <f aca="false">R16+V16-N16-L16-F16</f>
        <v>-2692298.82840284</v>
      </c>
      <c r="AA16" s="33"/>
      <c r="AB16" s="33" t="n">
        <f aca="false">T16-P16-D16</f>
        <v>-48228543.1417584</v>
      </c>
      <c r="AC16" s="13"/>
      <c r="AD16" s="33" t="n">
        <v>6221730755.7716</v>
      </c>
      <c r="AE16" s="33" t="n">
        <v>110.48458935</v>
      </c>
      <c r="AF16" s="33" t="n">
        <f aca="false">AD16*100/AE16</f>
        <v>5631310929.76416</v>
      </c>
      <c r="AG16" s="33"/>
      <c r="AH16" s="33"/>
      <c r="AI16" s="35" t="n">
        <f aca="false">AB16/AF16</f>
        <v>-0.0085643545070203</v>
      </c>
      <c r="AJ16" s="36" t="n">
        <f aca="false">AJ15+1</f>
        <v>2027</v>
      </c>
      <c r="AK16" s="37" t="n">
        <f aca="false">SUM(AB62:AB65)/AVERAGE(AF62:AF65)</f>
        <v>-0.0409824362298159</v>
      </c>
      <c r="AL16" s="33" t="n">
        <v>20161972</v>
      </c>
      <c r="AM16" s="37" t="n">
        <f aca="false">AL16/AVERAGE(AF62:AF65)</f>
        <v>0.00298393772403679</v>
      </c>
      <c r="AN16" s="37" t="n">
        <f aca="false">(AF65-AF61)/AF61</f>
        <v>0.0188312890884855</v>
      </c>
      <c r="AO16" s="37"/>
      <c r="AP16" s="33" t="n">
        <f aca="false">AP15*(1+AN16)</f>
        <v>688898082.773079</v>
      </c>
      <c r="AQ16" s="33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442386820.572329</v>
      </c>
      <c r="AR16" s="38" t="n">
        <f aca="false">AP16/AF65</f>
        <v>0.101039331764617</v>
      </c>
      <c r="AS16" s="38" t="n">
        <f aca="false">AQ16/AF65</f>
        <v>0.0648840080265187</v>
      </c>
      <c r="AV16" s="32" t="n">
        <v>11069835</v>
      </c>
      <c r="AX16" s="32" t="n">
        <f aca="false">(AV16-AV15)/AV15</f>
        <v>0.00277901654990503</v>
      </c>
      <c r="AY16" s="39" t="n">
        <v>6984.1911310188</v>
      </c>
      <c r="AZ16" s="35" t="n">
        <f aca="false">(AY16-AY15)/AY15</f>
        <v>0.0437209698127204</v>
      </c>
      <c r="BE16" s="35" t="n">
        <f aca="false">T23/AF23</f>
        <v>0.0144523087608588</v>
      </c>
      <c r="BF16" s="32" t="n">
        <f aca="false">BF15+1</f>
        <v>2027</v>
      </c>
      <c r="BG16" s="35" t="n">
        <f aca="false">SUM(T62:T65)/AVERAGE(AF62:AF65)</f>
        <v>0.0411534506316063</v>
      </c>
      <c r="BH16" s="35" t="n">
        <f aca="false">SUM(P62:P65)/AVERAGE(AF62:AF65)</f>
        <v>0.0112316687785945</v>
      </c>
      <c r="BI16" s="35" t="n">
        <f aca="false">SUM(D62:D65)/AVERAGE(AF62:AF65)</f>
        <v>0.0709042180828277</v>
      </c>
      <c r="BJ16" s="35" t="n">
        <f aca="false">(SUM(H62:H65)+SUM(J62:J65))/AVERAGE(AF62:AF65)</f>
        <v>0.00632280235995806</v>
      </c>
      <c r="BK16" s="37" t="n">
        <f aca="false">AK16-BJ16</f>
        <v>-0.047305238589774</v>
      </c>
      <c r="BL16" s="16" t="n">
        <f aca="false">BI16+BJ16</f>
        <v>0.0772270204427858</v>
      </c>
    </row>
    <row r="17" s="32" customFormat="true" ht="12" hidden="false" customHeight="false" outlineLevel="0" collapsed="false">
      <c r="A17" s="32" t="n">
        <v>2015</v>
      </c>
      <c r="B17" s="32" t="n">
        <v>4</v>
      </c>
      <c r="C17" s="33"/>
      <c r="D17" s="33" t="n">
        <v>114771012.909414</v>
      </c>
      <c r="E17" s="33"/>
      <c r="F17" s="34" t="n">
        <v>20860990.1665908</v>
      </c>
      <c r="G17" s="33" t="n">
        <v>0</v>
      </c>
      <c r="H17" s="33" t="n">
        <v>0</v>
      </c>
      <c r="I17" s="34" t="n">
        <v>0</v>
      </c>
      <c r="J17" s="33" t="n">
        <v>0</v>
      </c>
      <c r="K17" s="33"/>
      <c r="L17" s="34" t="n">
        <v>2602828.7029223</v>
      </c>
      <c r="M17" s="34"/>
      <c r="N17" s="34" t="n">
        <v>858883.926384002</v>
      </c>
      <c r="O17" s="33"/>
      <c r="P17" s="33" t="n">
        <v>18231416.4640286</v>
      </c>
      <c r="Q17" s="34"/>
      <c r="R17" s="34" t="n">
        <v>23064733.3455511</v>
      </c>
      <c r="S17" s="34"/>
      <c r="T17" s="33" t="n">
        <v>88190007.0063639</v>
      </c>
      <c r="U17" s="33"/>
      <c r="V17" s="34" t="n">
        <v>115904.1045511</v>
      </c>
      <c r="W17" s="34"/>
      <c r="X17" s="34" t="n">
        <v>291117.694551788</v>
      </c>
      <c r="Y17" s="33"/>
      <c r="Z17" s="33" t="n">
        <f aca="false">R17+V17-N17-L17-F17</f>
        <v>-1142065.34579487</v>
      </c>
      <c r="AA17" s="33"/>
      <c r="AB17" s="33" t="n">
        <f aca="false">T17-P17-D17</f>
        <v>-44812422.367079</v>
      </c>
      <c r="AC17" s="13"/>
      <c r="AD17" s="33" t="n">
        <v>6552140231.30253</v>
      </c>
      <c r="AE17" s="33" t="n">
        <v>115.79241048</v>
      </c>
      <c r="AF17" s="33" t="n">
        <f aca="false">AD17*100/AE17</f>
        <v>5658523044.94018</v>
      </c>
      <c r="AG17" s="33"/>
      <c r="AH17" s="33"/>
      <c r="AI17" s="35" t="n">
        <f aca="false">AB17/AF17</f>
        <v>-0.00791945566204771</v>
      </c>
      <c r="AJ17" s="36" t="n">
        <f aca="false">AJ16+1</f>
        <v>2028</v>
      </c>
      <c r="AK17" s="37" t="n">
        <f aca="false">SUM(AB66:AB69)/AVERAGE(AF66:AF69)</f>
        <v>-0.0392064107170494</v>
      </c>
      <c r="AL17" s="33" t="n">
        <v>18722270</v>
      </c>
      <c r="AM17" s="37" t="n">
        <f aca="false">AL17/AVERAGE(AF66:AF69)</f>
        <v>0.00271939665664462</v>
      </c>
      <c r="AN17" s="37" t="n">
        <f aca="false">(AF69-AF65)/AF65</f>
        <v>0.0123541217219526</v>
      </c>
      <c r="AO17" s="37"/>
      <c r="AP17" s="33" t="n">
        <f aca="false">AP16*(1+AN17)</f>
        <v>697408813.541677</v>
      </c>
      <c r="AQ17" s="33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429024075.003885</v>
      </c>
      <c r="AR17" s="38" t="n">
        <f aca="false">AP17/AF69</f>
        <v>0.101039331764617</v>
      </c>
      <c r="AS17" s="38" t="n">
        <f aca="false">AQ17/AF69</f>
        <v>0.0621562346325797</v>
      </c>
      <c r="AV17" s="32" t="n">
        <v>11079853</v>
      </c>
      <c r="AX17" s="32" t="n">
        <f aca="false">(AV17-AV16)/AV16</f>
        <v>0.000904981871906853</v>
      </c>
      <c r="AY17" s="39" t="n">
        <v>6967.8308273951</v>
      </c>
      <c r="AZ17" s="35" t="n">
        <f aca="false">(AY17-AY16)/AY16</f>
        <v>-0.00234247650397756</v>
      </c>
      <c r="BE17" s="35" t="n">
        <f aca="false">T24/AF24</f>
        <v>0.013109265162362</v>
      </c>
      <c r="BF17" s="32" t="n">
        <f aca="false">BF16+1</f>
        <v>2028</v>
      </c>
      <c r="BG17" s="35" t="n">
        <f aca="false">SUM(T66:T69)/AVERAGE(AF66:AF69)</f>
        <v>0.041379066153458</v>
      </c>
      <c r="BH17" s="35" t="n">
        <f aca="false">SUM(P66:P69)/AVERAGE(AF66:AF69)</f>
        <v>0.0108259269982568</v>
      </c>
      <c r="BI17" s="35" t="n">
        <f aca="false">SUM(D66:D69)/AVERAGE(AF66:AF69)</f>
        <v>0.0697595498722506</v>
      </c>
      <c r="BJ17" s="35" t="n">
        <f aca="false">(SUM(H66:H69)+SUM(J66:J69))/AVERAGE(AF66:AF69)</f>
        <v>0.00750716099809087</v>
      </c>
      <c r="BK17" s="37" t="n">
        <f aca="false">AK17-BJ17</f>
        <v>-0.0467135717151402</v>
      </c>
      <c r="BL17" s="16" t="n">
        <f aca="false">BI17+BJ17</f>
        <v>0.0772667108703415</v>
      </c>
    </row>
    <row r="18" s="24" customFormat="true" ht="12" hidden="false" customHeight="false" outlineLevel="0" collapsed="false">
      <c r="A18" s="24" t="n">
        <f aca="false">A14+1</f>
        <v>2016</v>
      </c>
      <c r="B18" s="24" t="n">
        <f aca="false">B14</f>
        <v>1</v>
      </c>
      <c r="C18" s="25"/>
      <c r="D18" s="25" t="n">
        <v>100240264.607249</v>
      </c>
      <c r="E18" s="25"/>
      <c r="F18" s="26" t="n">
        <v>18219854.658935</v>
      </c>
      <c r="G18" s="25" t="n">
        <v>0</v>
      </c>
      <c r="H18" s="25" t="n">
        <v>0</v>
      </c>
      <c r="I18" s="26" t="n">
        <v>0</v>
      </c>
      <c r="J18" s="25" t="n">
        <v>0</v>
      </c>
      <c r="K18" s="25"/>
      <c r="L18" s="26" t="n">
        <v>2640788.59994282</v>
      </c>
      <c r="M18" s="26"/>
      <c r="N18" s="26" t="n">
        <v>746581.108408701</v>
      </c>
      <c r="O18" s="25"/>
      <c r="P18" s="25" t="n">
        <v>17810533.5803099</v>
      </c>
      <c r="Q18" s="26"/>
      <c r="R18" s="26" t="n">
        <v>18956103.4837387</v>
      </c>
      <c r="S18" s="26"/>
      <c r="T18" s="25" t="n">
        <v>72480304.6277891</v>
      </c>
      <c r="U18" s="25"/>
      <c r="V18" s="26" t="n">
        <v>109424.910354893</v>
      </c>
      <c r="W18" s="26"/>
      <c r="X18" s="26" t="n">
        <v>274843.826734437</v>
      </c>
      <c r="Y18" s="25"/>
      <c r="Z18" s="25" t="n">
        <f aca="false">R18+V18-N18-L18-F18</f>
        <v>-2541695.97319295</v>
      </c>
      <c r="AA18" s="25"/>
      <c r="AB18" s="25" t="n">
        <f aca="false">T18-P18-D18</f>
        <v>-45570493.5597697</v>
      </c>
      <c r="AC18" s="13"/>
      <c r="AD18" s="25" t="n">
        <v>6962845278.25187</v>
      </c>
      <c r="AE18" s="25" t="n">
        <v>131.11898839</v>
      </c>
      <c r="AF18" s="25" t="n">
        <f aca="false">AD18*100/AE18</f>
        <v>5310325654.3908</v>
      </c>
      <c r="AG18" s="25"/>
      <c r="AH18" s="25"/>
      <c r="AI18" s="27" t="n">
        <f aca="false">AB18/AF18</f>
        <v>-0.00858148756321377</v>
      </c>
      <c r="AJ18" s="28" t="n">
        <f aca="false">AJ17+1</f>
        <v>2029</v>
      </c>
      <c r="AK18" s="29" t="n">
        <f aca="false">SUM(AB70:AB73)/AVERAGE(AF70:AF73)</f>
        <v>-0.0386607823586276</v>
      </c>
      <c r="AL18" s="25" t="n">
        <v>17359511</v>
      </c>
      <c r="AM18" s="29" t="n">
        <f aca="false">AL18/AVERAGE(AF70:AF73)</f>
        <v>0.00249999425034245</v>
      </c>
      <c r="AN18" s="29" t="n">
        <f aca="false">(AF73-AF69)/AF69</f>
        <v>0.00550182683540354</v>
      </c>
      <c r="AO18" s="29"/>
      <c r="AP18" s="25" t="n">
        <f aca="false">AP17*(1+AN18)</f>
        <v>701245836.067268</v>
      </c>
      <c r="AQ18" s="25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413981248.569891</v>
      </c>
      <c r="AR18" s="30" t="n">
        <f aca="false">AP18/AF73</f>
        <v>0.101039331764617</v>
      </c>
      <c r="AS18" s="30" t="n">
        <f aca="false">AQ18/AF73</f>
        <v>0.0596486803446363</v>
      </c>
      <c r="AV18" s="24" t="n">
        <v>11091626</v>
      </c>
      <c r="AX18" s="24" t="n">
        <f aca="false">(AV18-AV17)/AV17</f>
        <v>0.00106255922348428</v>
      </c>
      <c r="AY18" s="31" t="n">
        <v>6546.8359095505</v>
      </c>
      <c r="AZ18" s="27" t="n">
        <f aca="false">(AY18-AY17)/AY17</f>
        <v>-0.0604197960991523</v>
      </c>
      <c r="BE18" s="27" t="n">
        <f aca="false">T25/AF25</f>
        <v>0.0149433529050374</v>
      </c>
      <c r="BF18" s="24" t="n">
        <f aca="false">BF17+1</f>
        <v>2029</v>
      </c>
      <c r="BG18" s="27" t="n">
        <f aca="false">SUM(T70:T73)/AVERAGE(AF70:AF73)</f>
        <v>0.0413818831511753</v>
      </c>
      <c r="BH18" s="27" t="n">
        <f aca="false">SUM(P70:P73)/AVERAGE(AF70:AF73)</f>
        <v>0.0106946867702538</v>
      </c>
      <c r="BI18" s="27" t="n">
        <f aca="false">SUM(D70:D73)/AVERAGE(AF70:AF73)</f>
        <v>0.0693479787395491</v>
      </c>
      <c r="BJ18" s="27" t="n">
        <f aca="false">(SUM(H70:H73)+SUM(J70:J73))/AVERAGE(AF70:AF73)</f>
        <v>0.00866556173951154</v>
      </c>
      <c r="BK18" s="29" t="n">
        <f aca="false">AK18-BJ18</f>
        <v>-0.0473263440981391</v>
      </c>
      <c r="BL18" s="16" t="n">
        <f aca="false">BI18+BJ18</f>
        <v>0.0780135404790606</v>
      </c>
    </row>
    <row r="19" s="32" customFormat="true" ht="12" hidden="false" customHeight="false" outlineLevel="0" collapsed="false">
      <c r="A19" s="32" t="n">
        <f aca="false">A15+1</f>
        <v>2016</v>
      </c>
      <c r="B19" s="32" t="n">
        <f aca="false">B15</f>
        <v>2</v>
      </c>
      <c r="C19" s="33"/>
      <c r="D19" s="33" t="n">
        <v>103301064.508315</v>
      </c>
      <c r="E19" s="33"/>
      <c r="F19" s="34" t="n">
        <v>18776191.272331</v>
      </c>
      <c r="G19" s="33" t="n">
        <v>0</v>
      </c>
      <c r="H19" s="33" t="n">
        <v>0</v>
      </c>
      <c r="I19" s="34" t="n">
        <v>0</v>
      </c>
      <c r="J19" s="33" t="n">
        <v>0</v>
      </c>
      <c r="K19" s="33"/>
      <c r="L19" s="34" t="n">
        <v>2605355.52042699</v>
      </c>
      <c r="M19" s="34"/>
      <c r="N19" s="34" t="n">
        <v>770770.9933443</v>
      </c>
      <c r="O19" s="33"/>
      <c r="P19" s="33" t="n">
        <v>17759756.7720062</v>
      </c>
      <c r="Q19" s="34"/>
      <c r="R19" s="34" t="n">
        <v>21350096.7974559</v>
      </c>
      <c r="S19" s="34"/>
      <c r="T19" s="33" t="n">
        <v>81633945.5542571</v>
      </c>
      <c r="U19" s="33"/>
      <c r="V19" s="34" t="n">
        <v>106122.576781039</v>
      </c>
      <c r="W19" s="34"/>
      <c r="X19" s="34" t="n">
        <v>266549.316886103</v>
      </c>
      <c r="Y19" s="33"/>
      <c r="Z19" s="33" t="n">
        <f aca="false">R19+V19-N19-L19-F19</f>
        <v>-696098.411865376</v>
      </c>
      <c r="AA19" s="33"/>
      <c r="AB19" s="33" t="n">
        <f aca="false">T19-P19-D19</f>
        <v>-39426875.7260646</v>
      </c>
      <c r="AC19" s="13"/>
      <c r="AD19" s="33" t="n">
        <v>8401125356.75455</v>
      </c>
      <c r="AE19" s="33" t="n">
        <v>147.89635652</v>
      </c>
      <c r="AF19" s="33" t="n">
        <f aca="false">AD19*100/AE19</f>
        <v>5680414010.48204</v>
      </c>
      <c r="AG19" s="33"/>
      <c r="AH19" s="33"/>
      <c r="AI19" s="35" t="n">
        <f aca="false">AB19/AF19</f>
        <v>-0.0069408454477632</v>
      </c>
      <c r="AJ19" s="36" t="n">
        <f aca="false">AJ18+1</f>
        <v>2030</v>
      </c>
      <c r="AK19" s="37" t="n">
        <f aca="false">SUM(AB74:AB77)/AVERAGE(AF74:AF77)</f>
        <v>-0.0384119349116486</v>
      </c>
      <c r="AL19" s="33" t="n">
        <v>16025230</v>
      </c>
      <c r="AM19" s="37" t="n">
        <f aca="false">AL19/AVERAGE(AF74:AF77)</f>
        <v>0.00228317757504474</v>
      </c>
      <c r="AN19" s="37" t="n">
        <f aca="false">(AF77-AF73)/AF73</f>
        <v>0.0215853093295864</v>
      </c>
      <c r="AO19" s="37"/>
      <c r="AP19" s="33" t="n">
        <f aca="false">AP18*(1+AN19)</f>
        <v>716382444.354864</v>
      </c>
      <c r="AQ19" s="33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406734001.315223</v>
      </c>
      <c r="AR19" s="38" t="n">
        <f aca="false">AP19/AF77</f>
        <v>0.101039331764617</v>
      </c>
      <c r="AS19" s="38" t="n">
        <f aca="false">AQ19/AF77</f>
        <v>0.057366190395478</v>
      </c>
      <c r="AV19" s="32" t="n">
        <v>11171229</v>
      </c>
      <c r="AX19" s="32" t="n">
        <f aca="false">(AV19-AV18)/AV18</f>
        <v>0.00717685576488064</v>
      </c>
      <c r="AY19" s="39" t="n">
        <v>6356.2046503346</v>
      </c>
      <c r="AZ19" s="35" t="n">
        <f aca="false">(AY19-AY18)/AY18</f>
        <v>-0.029118075028856</v>
      </c>
      <c r="BE19" s="35" t="n">
        <f aca="false">T26/AF26</f>
        <v>0.0122550511791077</v>
      </c>
      <c r="BF19" s="32" t="n">
        <f aca="false">BF18+1</f>
        <v>2030</v>
      </c>
      <c r="BG19" s="35" t="n">
        <f aca="false">SUM(T74:T77)/AVERAGE(AF74:AF77)</f>
        <v>0.041246245322246</v>
      </c>
      <c r="BH19" s="35" t="n">
        <f aca="false">SUM(P74:P77)/AVERAGE(AF74:AF77)</f>
        <v>0.0105524172600818</v>
      </c>
      <c r="BI19" s="35" t="n">
        <f aca="false">SUM(D74:D77)/AVERAGE(AF74:AF77)</f>
        <v>0.0691057629738127</v>
      </c>
      <c r="BJ19" s="35" t="n">
        <f aca="false">(SUM(H74:H77)+SUM(J74:J77))/AVERAGE(AF74:AF77)</f>
        <v>0.00960141468630297</v>
      </c>
      <c r="BK19" s="37" t="n">
        <f aca="false">AK19-BJ19</f>
        <v>-0.0480133495979515</v>
      </c>
      <c r="BL19" s="16" t="n">
        <f aca="false">BI19+BJ19</f>
        <v>0.0787071776601157</v>
      </c>
    </row>
    <row r="20" s="32" customFormat="true" ht="12" hidden="false" customHeight="false" outlineLevel="0" collapsed="false">
      <c r="A20" s="32" t="n">
        <f aca="false">A16+1</f>
        <v>2016</v>
      </c>
      <c r="B20" s="32" t="n">
        <f aca="false">B16</f>
        <v>3</v>
      </c>
      <c r="C20" s="33"/>
      <c r="D20" s="33" t="n">
        <v>98292405.2986879</v>
      </c>
      <c r="E20" s="33"/>
      <c r="F20" s="34" t="n">
        <v>17865808.1723551</v>
      </c>
      <c r="G20" s="33" t="n">
        <v>0</v>
      </c>
      <c r="H20" s="33" t="n">
        <v>0</v>
      </c>
      <c r="I20" s="34" t="n">
        <v>0</v>
      </c>
      <c r="J20" s="33" t="n">
        <v>0</v>
      </c>
      <c r="K20" s="33"/>
      <c r="L20" s="34" t="n">
        <v>2268350.2564358</v>
      </c>
      <c r="M20" s="34"/>
      <c r="N20" s="34" t="n">
        <v>735585.0293926</v>
      </c>
      <c r="O20" s="33"/>
      <c r="P20" s="33" t="n">
        <v>15817452.0629758</v>
      </c>
      <c r="Q20" s="34"/>
      <c r="R20" s="34" t="n">
        <v>18954291.2400463</v>
      </c>
      <c r="S20" s="34"/>
      <c r="T20" s="33" t="n">
        <v>72473375.3569612</v>
      </c>
      <c r="U20" s="33"/>
      <c r="V20" s="34" t="n">
        <v>115976.965700388</v>
      </c>
      <c r="W20" s="34"/>
      <c r="X20" s="34" t="n">
        <v>291300.700752347</v>
      </c>
      <c r="Y20" s="33"/>
      <c r="Z20" s="33" t="n">
        <f aca="false">R20+V20-N20-L20-F20</f>
        <v>-1799475.25243678</v>
      </c>
      <c r="AA20" s="33"/>
      <c r="AB20" s="33" t="n">
        <f aca="false">T20-P20-D20</f>
        <v>-41636482.0047025</v>
      </c>
      <c r="AC20" s="13"/>
      <c r="AD20" s="33" t="n">
        <v>8448889759.27482</v>
      </c>
      <c r="AE20" s="33" t="n">
        <v>155.88165151</v>
      </c>
      <c r="AF20" s="33" t="n">
        <f aca="false">AD20*100/AE20</f>
        <v>5420066876.01255</v>
      </c>
      <c r="AG20" s="33"/>
      <c r="AH20" s="33"/>
      <c r="AI20" s="35" t="n">
        <f aca="false">AB20/AF20</f>
        <v>-0.00768191296475916</v>
      </c>
      <c r="AJ20" s="36" t="n">
        <f aca="false">AJ19+1</f>
        <v>2031</v>
      </c>
      <c r="AK20" s="37" t="n">
        <f aca="false">SUM(AB78:AB81)/AVERAGE(AF78:AF81)</f>
        <v>-0.0372055142724297</v>
      </c>
      <c r="AL20" s="33" t="n">
        <v>14737286</v>
      </c>
      <c r="AM20" s="37" t="n">
        <f aca="false">AL20/AVERAGE(AF78:AF81)</f>
        <v>0.00206422256310204</v>
      </c>
      <c r="AN20" s="37" t="n">
        <f aca="false">(AF81-AF77)/AF77</f>
        <v>0.00593716750546052</v>
      </c>
      <c r="AO20" s="37"/>
      <c r="AP20" s="33" t="n">
        <f aca="false">AP19*(1+AN20)</f>
        <v>720635726.92497</v>
      </c>
      <c r="AQ20" s="33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394371502.945354</v>
      </c>
      <c r="AR20" s="38" t="n">
        <f aca="false">AP20/AF81</f>
        <v>0.101039331764617</v>
      </c>
      <c r="AS20" s="38" t="n">
        <f aca="false">AQ20/AF81</f>
        <v>0.0552942792534557</v>
      </c>
      <c r="AV20" s="32" t="n">
        <v>11262070</v>
      </c>
      <c r="AX20" s="32" t="n">
        <f aca="false">(AV20-AV19)/AV19</f>
        <v>0.00813169258279461</v>
      </c>
      <c r="AY20" s="39" t="n">
        <v>6421.7509021331</v>
      </c>
      <c r="AZ20" s="35" t="n">
        <f aca="false">(AY20-AY19)/AY19</f>
        <v>0.0103121682520164</v>
      </c>
      <c r="BE20" s="35" t="n">
        <f aca="false">T27/AF27</f>
        <v>0.0141448784681389</v>
      </c>
      <c r="BF20" s="32" t="n">
        <f aca="false">BF19+1</f>
        <v>2031</v>
      </c>
      <c r="BG20" s="35" t="n">
        <f aca="false">SUM(T78:T81)/AVERAGE(AF78:AF81)</f>
        <v>0.0412023486787303</v>
      </c>
      <c r="BH20" s="35" t="n">
        <f aca="false">SUM(P78:P81)/AVERAGE(AF78:AF81)</f>
        <v>0.0101589835365575</v>
      </c>
      <c r="BI20" s="35" t="n">
        <f aca="false">SUM(D78:D81)/AVERAGE(AF78:AF81)</f>
        <v>0.0682488794146025</v>
      </c>
      <c r="BJ20" s="35" t="n">
        <f aca="false">(SUM(H78:H81)+SUM(J78:J81))/AVERAGE(AF78:AF81)</f>
        <v>0.0104302641409566</v>
      </c>
      <c r="BK20" s="37" t="n">
        <f aca="false">AK20-BJ20</f>
        <v>-0.0476357784133863</v>
      </c>
      <c r="BL20" s="16" t="n">
        <f aca="false">BI20+BJ20</f>
        <v>0.0786791435555591</v>
      </c>
    </row>
    <row r="21" s="32" customFormat="true" ht="12" hidden="false" customHeight="false" outlineLevel="0" collapsed="false">
      <c r="A21" s="32" t="n">
        <f aca="false">A17+1</f>
        <v>2016</v>
      </c>
      <c r="B21" s="32" t="n">
        <f aca="false">B17</f>
        <v>4</v>
      </c>
      <c r="C21" s="33"/>
      <c r="D21" s="33" t="n">
        <v>107380385.59189</v>
      </c>
      <c r="E21" s="33"/>
      <c r="F21" s="34" t="n">
        <v>19540370.1162895</v>
      </c>
      <c r="G21" s="33" t="n">
        <v>22713.9491772623</v>
      </c>
      <c r="H21" s="33" t="n">
        <v>124965.446674835</v>
      </c>
      <c r="I21" s="34" t="n">
        <v>702.4932735236</v>
      </c>
      <c r="J21" s="33" t="n">
        <v>3864.91072190223</v>
      </c>
      <c r="K21" s="33"/>
      <c r="L21" s="34" t="n">
        <v>3682918.27389836</v>
      </c>
      <c r="M21" s="34"/>
      <c r="N21" s="34" t="n">
        <v>805276.032500777</v>
      </c>
      <c r="O21" s="33"/>
      <c r="P21" s="33" t="n">
        <v>23541071.5670935</v>
      </c>
      <c r="Q21" s="34"/>
      <c r="R21" s="34" t="n">
        <v>22010676.4691931</v>
      </c>
      <c r="S21" s="34"/>
      <c r="T21" s="33" t="n">
        <v>84159729.1827077</v>
      </c>
      <c r="U21" s="33"/>
      <c r="V21" s="34" t="n">
        <v>116561.029306822</v>
      </c>
      <c r="W21" s="34"/>
      <c r="X21" s="34" t="n">
        <v>292767.700141499</v>
      </c>
      <c r="Y21" s="33"/>
      <c r="Z21" s="33" t="n">
        <f aca="false">R21+V21-N21-L21-F21</f>
        <v>-1901326.92418869</v>
      </c>
      <c r="AA21" s="33"/>
      <c r="AB21" s="33" t="n">
        <f aca="false">T21-P21-D21</f>
        <v>-46761727.9762759</v>
      </c>
      <c r="AC21" s="13"/>
      <c r="AD21" s="33" t="n">
        <v>8942134800.35199</v>
      </c>
      <c r="AE21" s="33" t="n">
        <v>164.01000929</v>
      </c>
      <c r="AF21" s="33" t="n">
        <f aca="false">AD21*100/AE21</f>
        <v>5452188460.36442</v>
      </c>
      <c r="AG21" s="33"/>
      <c r="AH21" s="33"/>
      <c r="AI21" s="35" t="n">
        <f aca="false">AB21/AF21</f>
        <v>-0.00857668958368148</v>
      </c>
      <c r="AJ21" s="36" t="n">
        <f aca="false">AJ20+1</f>
        <v>2032</v>
      </c>
      <c r="AK21" s="37" t="n">
        <f aca="false">SUM(AB82:AB85)/AVERAGE(AF82:AF85)</f>
        <v>-0.0371970254647732</v>
      </c>
      <c r="AL21" s="33" t="n">
        <v>13495709</v>
      </c>
      <c r="AM21" s="37" t="n">
        <f aca="false">AL21/AVERAGE(AF82:AF85)</f>
        <v>0.00187617481222827</v>
      </c>
      <c r="AN21" s="37" t="n">
        <f aca="false">(AF85-AF81)/AF81</f>
        <v>0.0153720900340601</v>
      </c>
      <c r="AO21" s="37"/>
      <c r="AP21" s="33" t="n">
        <f aca="false">AP20*(1+AN21)</f>
        <v>731713404.201021</v>
      </c>
      <c r="AQ21" s="33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386843285.520725</v>
      </c>
      <c r="AR21" s="38" t="n">
        <f aca="false">AP21/AF85</f>
        <v>0.101039331764617</v>
      </c>
      <c r="AS21" s="38" t="n">
        <f aca="false">AQ21/AF85</f>
        <v>0.0534176179392567</v>
      </c>
      <c r="AV21" s="32" t="n">
        <v>11267048</v>
      </c>
      <c r="AX21" s="32" t="n">
        <f aca="false">(AV21-AV20)/AV20</f>
        <v>0.000442014656275445</v>
      </c>
      <c r="AY21" s="39" t="n">
        <v>6485.7556979743</v>
      </c>
      <c r="AZ21" s="35" t="n">
        <f aca="false">(AY21-AY20)/AY20</f>
        <v>0.00996687613964289</v>
      </c>
      <c r="BE21" s="35" t="n">
        <f aca="false">T28/AF28</f>
        <v>0.0123831502537997</v>
      </c>
      <c r="BF21" s="32" t="n">
        <f aca="false">BF20+1</f>
        <v>2032</v>
      </c>
      <c r="BG21" s="35" t="n">
        <f aca="false">SUM(T82:T85)/AVERAGE(AF82:AF85)</f>
        <v>0.0411911300058915</v>
      </c>
      <c r="BH21" s="35" t="n">
        <f aca="false">SUM(P82:P85)/AVERAGE(AF82:AF85)</f>
        <v>0.0101046195759627</v>
      </c>
      <c r="BI21" s="35" t="n">
        <f aca="false">SUM(D82:D85)/AVERAGE(AF82:AF85)</f>
        <v>0.0682835358947019</v>
      </c>
      <c r="BJ21" s="35" t="n">
        <f aca="false">(SUM(H82:H85)+SUM(J82:J85))/AVERAGE(AF82:AF85)</f>
        <v>0.0114550352759503</v>
      </c>
      <c r="BK21" s="37" t="n">
        <f aca="false">AK21-BJ21</f>
        <v>-0.0486520607407235</v>
      </c>
      <c r="BL21" s="16" t="n">
        <f aca="false">BI21+BJ21</f>
        <v>0.0797385711706523</v>
      </c>
    </row>
    <row r="22" s="24" customFormat="true" ht="12" hidden="false" customHeight="false" outlineLevel="0" collapsed="false">
      <c r="A22" s="24" t="n">
        <f aca="false">A18+1</f>
        <v>2017</v>
      </c>
      <c r="B22" s="24" t="n">
        <f aca="false">B18</f>
        <v>1</v>
      </c>
      <c r="C22" s="25"/>
      <c r="D22" s="25" t="n">
        <v>102535854.504951</v>
      </c>
      <c r="E22" s="25"/>
      <c r="F22" s="26" t="n">
        <v>18705902.6078051</v>
      </c>
      <c r="G22" s="25" t="n">
        <v>68797.3115486279</v>
      </c>
      <c r="H22" s="25" t="n">
        <v>378502.509652012</v>
      </c>
      <c r="I22" s="26" t="n">
        <v>2127.7519035658</v>
      </c>
      <c r="J22" s="25" t="n">
        <v>11706.2631851137</v>
      </c>
      <c r="K22" s="25"/>
      <c r="L22" s="26" t="n">
        <v>4044937.09037772</v>
      </c>
      <c r="M22" s="26"/>
      <c r="N22" s="26" t="n">
        <v>770217.787783433</v>
      </c>
      <c r="O22" s="25"/>
      <c r="P22" s="25" t="n">
        <v>25226708.8081896</v>
      </c>
      <c r="Q22" s="26"/>
      <c r="R22" s="26" t="n">
        <v>19236463.4868763</v>
      </c>
      <c r="S22" s="26"/>
      <c r="T22" s="25" t="n">
        <v>73552285.3990639</v>
      </c>
      <c r="U22" s="25"/>
      <c r="V22" s="26" t="n">
        <v>87135.5671138854</v>
      </c>
      <c r="W22" s="26"/>
      <c r="X22" s="26" t="n">
        <v>218859.422708997</v>
      </c>
      <c r="Y22" s="25"/>
      <c r="Z22" s="25" t="n">
        <f aca="false">R22+V22-N22-L22-F22</f>
        <v>-4197458.43197609</v>
      </c>
      <c r="AA22" s="25"/>
      <c r="AB22" s="25" t="n">
        <f aca="false">T22-P22-D22</f>
        <v>-54210277.9140765</v>
      </c>
      <c r="AC22" s="13"/>
      <c r="AD22" s="25" t="n">
        <v>9157377218.4824</v>
      </c>
      <c r="AE22" s="25" t="n">
        <v>172.09591728</v>
      </c>
      <c r="AF22" s="25" t="n">
        <f aca="false">AD22*100/AE22</f>
        <v>5321089171.21105</v>
      </c>
      <c r="AG22" s="25"/>
      <c r="AH22" s="25"/>
      <c r="AI22" s="27" t="n">
        <f aca="false">AB22/AF22</f>
        <v>-0.0101878160973834</v>
      </c>
      <c r="AJ22" s="28" t="n">
        <f aca="false">AJ21+1</f>
        <v>2033</v>
      </c>
      <c r="AK22" s="29" t="n">
        <f aca="false">SUM(AB86:AB89)/AVERAGE(AF86:AF89)</f>
        <v>-0.0368521208609079</v>
      </c>
      <c r="AL22" s="25" t="n">
        <v>12301209</v>
      </c>
      <c r="AM22" s="29" t="n">
        <f aca="false">AL22/AVERAGE(AF86:AF89)</f>
        <v>0.00169414226171984</v>
      </c>
      <c r="AN22" s="29" t="n">
        <f aca="false">(AF89-AF85)/AF85</f>
        <v>0.00919728258924134</v>
      </c>
      <c r="AO22" s="29"/>
      <c r="AP22" s="25" t="n">
        <f aca="false">AP21*(1+AN22)</f>
        <v>738443179.153794</v>
      </c>
      <c r="AQ22" s="25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378048214.475769</v>
      </c>
      <c r="AR22" s="30" t="n">
        <f aca="false">AP22/AF89</f>
        <v>0.101039331764617</v>
      </c>
      <c r="AS22" s="30" t="n">
        <f aca="false">AQ22/AF89</f>
        <v>0.051727390872796</v>
      </c>
      <c r="AV22" s="24" t="n">
        <v>11118502</v>
      </c>
      <c r="AX22" s="24" t="n">
        <f aca="false">(AV22-AV21)/AV21</f>
        <v>-0.013184109981603</v>
      </c>
      <c r="AY22" s="31" t="n">
        <v>6583.2437564606</v>
      </c>
      <c r="AZ22" s="27" t="n">
        <f aca="false">(AY22-AY21)/AY21</f>
        <v>0.0150311024691769</v>
      </c>
      <c r="BE22" s="27" t="n">
        <f aca="false">T29/AF29</f>
        <v>0.0142577837013769</v>
      </c>
      <c r="BF22" s="24" t="n">
        <f aca="false">BF21+1</f>
        <v>2033</v>
      </c>
      <c r="BG22" s="27" t="n">
        <f aca="false">SUM(T86:T89)/AVERAGE(AF86:AF89)</f>
        <v>0.0412490432516674</v>
      </c>
      <c r="BH22" s="27" t="n">
        <f aca="false">SUM(P86:P89)/AVERAGE(AF86:AF89)</f>
        <v>0.0100828875040738</v>
      </c>
      <c r="BI22" s="27" t="n">
        <f aca="false">SUM(D86:D89)/AVERAGE(AF86:AF89)</f>
        <v>0.0680182766085015</v>
      </c>
      <c r="BJ22" s="27" t="n">
        <f aca="false">(SUM(H86:H89)+SUM(J86:J89))/AVERAGE(AF86:AF89)</f>
        <v>0.012360118164478</v>
      </c>
      <c r="BK22" s="29" t="n">
        <f aca="false">AK22-BJ22</f>
        <v>-0.0492122390253858</v>
      </c>
      <c r="BL22" s="16" t="n">
        <f aca="false">BI22+BJ22</f>
        <v>0.0803783947729795</v>
      </c>
    </row>
    <row r="23" s="32" customFormat="true" ht="12" hidden="false" customHeight="false" outlineLevel="0" collapsed="false">
      <c r="A23" s="32" t="n">
        <f aca="false">A19+1</f>
        <v>2017</v>
      </c>
      <c r="B23" s="32" t="n">
        <f aca="false">B19</f>
        <v>2</v>
      </c>
      <c r="C23" s="33"/>
      <c r="D23" s="33" t="n">
        <v>109518708.34429</v>
      </c>
      <c r="E23" s="33"/>
      <c r="F23" s="34" t="n">
        <v>20007746.7743144</v>
      </c>
      <c r="G23" s="33" t="n">
        <v>101425.135145915</v>
      </c>
      <c r="H23" s="33" t="n">
        <v>558011.168319977</v>
      </c>
      <c r="I23" s="34" t="n">
        <v>3136.859849874</v>
      </c>
      <c r="J23" s="33" t="n">
        <v>17258.0773707228</v>
      </c>
      <c r="K23" s="33"/>
      <c r="L23" s="34" t="n">
        <v>3730411.45502646</v>
      </c>
      <c r="M23" s="34"/>
      <c r="N23" s="34" t="n">
        <v>825178.862081826</v>
      </c>
      <c r="O23" s="33"/>
      <c r="P23" s="33" t="n">
        <v>23897013.4058111</v>
      </c>
      <c r="Q23" s="34"/>
      <c r="R23" s="34" t="n">
        <v>21829419.8961474</v>
      </c>
      <c r="S23" s="34"/>
      <c r="T23" s="33" t="n">
        <v>83466678.9658522</v>
      </c>
      <c r="U23" s="33"/>
      <c r="V23" s="34" t="n">
        <v>96012.0551035051</v>
      </c>
      <c r="W23" s="34"/>
      <c r="X23" s="34" t="n">
        <v>241154.601376422</v>
      </c>
      <c r="Y23" s="33"/>
      <c r="Z23" s="33" t="n">
        <f aca="false">R23+V23-N23-L23-F23</f>
        <v>-2637905.14017173</v>
      </c>
      <c r="AA23" s="33"/>
      <c r="AB23" s="33" t="n">
        <f aca="false">T23-P23-D23</f>
        <v>-49949042.7842489</v>
      </c>
      <c r="AC23" s="13"/>
      <c r="AD23" s="33" t="n">
        <v>10595155405.8838</v>
      </c>
      <c r="AE23" s="33" t="n">
        <v>183.45579241</v>
      </c>
      <c r="AF23" s="33" t="n">
        <f aca="false">AD23*100/AE23</f>
        <v>5775318002.60904</v>
      </c>
      <c r="AG23" s="33"/>
      <c r="AH23" s="33"/>
      <c r="AI23" s="35" t="n">
        <f aca="false">AB23/AF23</f>
        <v>-0.00864870865321772</v>
      </c>
      <c r="AJ23" s="36" t="n">
        <f aca="false">AJ22+1</f>
        <v>2034</v>
      </c>
      <c r="AK23" s="37" t="n">
        <f aca="false">SUM(AB90:AB93)/AVERAGE(AF90:AF93)</f>
        <v>-0.0369467649199525</v>
      </c>
      <c r="AL23" s="33" t="n">
        <v>11191463</v>
      </c>
      <c r="AM23" s="37" t="n">
        <f aca="false">AL23/AVERAGE(AF90:AF93)</f>
        <v>0.00152765681296444</v>
      </c>
      <c r="AN23" s="37" t="n">
        <f aca="false">(AF93-AF89)/AF89</f>
        <v>0.00847191427081888</v>
      </c>
      <c r="AO23" s="37"/>
      <c r="AP23" s="33" t="n">
        <f aca="false">AP22*(1+AN23)</f>
        <v>744699206.461456</v>
      </c>
      <c r="AQ23" s="33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370016153.720421</v>
      </c>
      <c r="AR23" s="38" t="n">
        <f aca="false">AP23/AF93</f>
        <v>0.101039331764617</v>
      </c>
      <c r="AS23" s="38" t="n">
        <f aca="false">AQ23/AF93</f>
        <v>0.0502030680167782</v>
      </c>
      <c r="AV23" s="32" t="n">
        <v>11135499</v>
      </c>
      <c r="AX23" s="32" t="n">
        <f aca="false">(AV23-AV22)/AV22</f>
        <v>0.00152871313059979</v>
      </c>
      <c r="AY23" s="39" t="n">
        <v>6550.8123021847</v>
      </c>
      <c r="AZ23" s="35" t="n">
        <f aca="false">(AY23-AY22)/AY22</f>
        <v>-0.00492636388316519</v>
      </c>
      <c r="BE23" s="35" t="n">
        <f aca="false">T30/AF30</f>
        <v>0.0114517689437584</v>
      </c>
      <c r="BF23" s="32" t="n">
        <f aca="false">BF22+1</f>
        <v>2034</v>
      </c>
      <c r="BG23" s="35" t="n">
        <f aca="false">SUM(T90:T93)/AVERAGE(AF90:AF93)</f>
        <v>0.0411666881102409</v>
      </c>
      <c r="BH23" s="35" t="n">
        <f aca="false">SUM(P90:P93)/AVERAGE(AF90:AF93)</f>
        <v>0.0101048692655855</v>
      </c>
      <c r="BI23" s="35" t="n">
        <f aca="false">SUM(D90:D93)/AVERAGE(AF90:AF93)</f>
        <v>0.0680085837646079</v>
      </c>
      <c r="BJ23" s="35" t="n">
        <f aca="false">(SUM(H90:H93)+SUM(J90:J93))/AVERAGE(AF90:AF93)</f>
        <v>0.0132979849568094</v>
      </c>
      <c r="BK23" s="37" t="n">
        <f aca="false">AK23-BJ23</f>
        <v>-0.050244749876762</v>
      </c>
      <c r="BL23" s="16" t="n">
        <f aca="false">BI23+BJ23</f>
        <v>0.0813065687214173</v>
      </c>
    </row>
    <row r="24" s="32" customFormat="true" ht="12" hidden="false" customHeight="false" outlineLevel="0" collapsed="false">
      <c r="A24" s="32" t="n">
        <f aca="false">A20+1</f>
        <v>2017</v>
      </c>
      <c r="B24" s="32" t="n">
        <f aca="false">B20</f>
        <v>3</v>
      </c>
      <c r="C24" s="33"/>
      <c r="D24" s="33" t="n">
        <v>104922235.937552</v>
      </c>
      <c r="E24" s="33"/>
      <c r="F24" s="34" t="n">
        <v>19192889.0720757</v>
      </c>
      <c r="G24" s="33" t="n">
        <v>122030.702309969</v>
      </c>
      <c r="H24" s="33" t="n">
        <v>671376.919231404</v>
      </c>
      <c r="I24" s="34" t="n">
        <v>3774.145432267</v>
      </c>
      <c r="J24" s="33" t="n">
        <v>20764.2346154038</v>
      </c>
      <c r="K24" s="33"/>
      <c r="L24" s="34" t="n">
        <v>3334119.18104674</v>
      </c>
      <c r="M24" s="34"/>
      <c r="N24" s="34" t="n">
        <v>790802.254506133</v>
      </c>
      <c r="O24" s="33"/>
      <c r="P24" s="33" t="n">
        <v>21651520.9600937</v>
      </c>
      <c r="Q24" s="34"/>
      <c r="R24" s="34" t="n">
        <v>19580626.6111617</v>
      </c>
      <c r="S24" s="34"/>
      <c r="T24" s="33" t="n">
        <v>74868222.9339722</v>
      </c>
      <c r="U24" s="33"/>
      <c r="V24" s="34" t="n">
        <v>104520.384366161</v>
      </c>
      <c r="W24" s="34"/>
      <c r="X24" s="34" t="n">
        <v>262525.071464821</v>
      </c>
      <c r="Y24" s="33"/>
      <c r="Z24" s="33" t="n">
        <f aca="false">R24+V24-N24-L24-F24</f>
        <v>-3632663.51210072</v>
      </c>
      <c r="AA24" s="33"/>
      <c r="AB24" s="33" t="n">
        <f aca="false">T24-P24-D24</f>
        <v>-51705533.9636735</v>
      </c>
      <c r="AC24" s="13"/>
      <c r="AD24" s="33" t="n">
        <v>10937239663.7218</v>
      </c>
      <c r="AE24" s="33" t="n">
        <v>191.50871929</v>
      </c>
      <c r="AF24" s="33" t="n">
        <f aca="false">AD24*100/AE24</f>
        <v>5711092269.98674</v>
      </c>
      <c r="AG24" s="33"/>
      <c r="AH24" s="33"/>
      <c r="AI24" s="35" t="n">
        <f aca="false">AB24/AF24</f>
        <v>-0.00905352803270215</v>
      </c>
      <c r="AJ24" s="36" t="n">
        <f aca="false">AJ23+1</f>
        <v>2035</v>
      </c>
      <c r="AK24" s="37" t="n">
        <f aca="false">SUM(AB94:AB97)/AVERAGE(AF94:AF97)</f>
        <v>-0.0354982327107638</v>
      </c>
      <c r="AL24" s="33" t="n">
        <v>10128281</v>
      </c>
      <c r="AM24" s="37" t="n">
        <f aca="false">AL24/AVERAGE(AF94:AF97)</f>
        <v>0.00136000466698559</v>
      </c>
      <c r="AN24" s="37" t="n">
        <f aca="false">(AF97-AF93)/AF93</f>
        <v>0.0192973562066091</v>
      </c>
      <c r="AO24" s="37"/>
      <c r="AP24" s="33" t="n">
        <f aca="false">AP23*(1+AN24)</f>
        <v>759069932.315322</v>
      </c>
      <c r="AQ24" s="33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366938934.574337</v>
      </c>
      <c r="AR24" s="38" t="n">
        <f aca="false">AP24/AF97</f>
        <v>0.101039331764617</v>
      </c>
      <c r="AS24" s="38" t="n">
        <f aca="false">AQ24/AF97</f>
        <v>0.0488430158664359</v>
      </c>
      <c r="AV24" s="32" t="n">
        <v>11142497</v>
      </c>
      <c r="AX24" s="32" t="n">
        <f aca="false">(AV24-AV23)/AV23</f>
        <v>0.000628440629378172</v>
      </c>
      <c r="AY24" s="39" t="n">
        <v>6730.5417200481</v>
      </c>
      <c r="AZ24" s="35" t="n">
        <f aca="false">(AY24-AY23)/AY23</f>
        <v>0.0274362032634427</v>
      </c>
      <c r="BE24" s="35" t="n">
        <f aca="false">T31/AF31</f>
        <v>0.0133419805253313</v>
      </c>
      <c r="BF24" s="32" t="n">
        <f aca="false">BF23+1</f>
        <v>2035</v>
      </c>
      <c r="BG24" s="35" t="n">
        <f aca="false">SUM(T94:T97)/AVERAGE(AF94:AF97)</f>
        <v>0.0412536090292781</v>
      </c>
      <c r="BH24" s="35" t="n">
        <f aca="false">SUM(P94:P97)/AVERAGE(AF94:AF97)</f>
        <v>0.00970974889268715</v>
      </c>
      <c r="BI24" s="35" t="n">
        <f aca="false">SUM(D94:D97)/AVERAGE(AF94:AF97)</f>
        <v>0.0670420928473548</v>
      </c>
      <c r="BJ24" s="35" t="n">
        <f aca="false">(SUM(H94:H97)+SUM(J94:J97))/AVERAGE(AF94:AF97)</f>
        <v>0.0139573901297362</v>
      </c>
      <c r="BK24" s="37" t="n">
        <f aca="false">AK24-BJ24</f>
        <v>-0.0494556228404999</v>
      </c>
      <c r="BL24" s="16" t="n">
        <f aca="false">BI24+BJ24</f>
        <v>0.0809994829770909</v>
      </c>
    </row>
    <row r="25" customFormat="false" ht="12" hidden="false" customHeight="false" outlineLevel="0" collapsed="false">
      <c r="A25" s="32" t="n">
        <f aca="false">A21+1</f>
        <v>2017</v>
      </c>
      <c r="B25" s="32" t="n">
        <f aca="false">B21</f>
        <v>4</v>
      </c>
      <c r="C25" s="33"/>
      <c r="D25" s="33" t="n">
        <v>114172200.853627</v>
      </c>
      <c r="E25" s="33"/>
      <c r="F25" s="34" t="n">
        <v>20921150.8511696</v>
      </c>
      <c r="G25" s="33" t="n">
        <v>169001.863991236</v>
      </c>
      <c r="H25" s="33" t="n">
        <v>929798.392068514</v>
      </c>
      <c r="I25" s="34" t="n">
        <v>5226.86177292501</v>
      </c>
      <c r="J25" s="33" t="n">
        <v>28756.6513010891</v>
      </c>
      <c r="K25" s="33"/>
      <c r="L25" s="34" t="n">
        <v>3810173.35549795</v>
      </c>
      <c r="M25" s="34"/>
      <c r="N25" s="34" t="n">
        <v>862026.55930787</v>
      </c>
      <c r="O25" s="33"/>
      <c r="P25" s="33" t="n">
        <v>24513623.4448392</v>
      </c>
      <c r="Q25" s="34"/>
      <c r="R25" s="34" t="n">
        <v>22460538.586851</v>
      </c>
      <c r="S25" s="34"/>
      <c r="T25" s="33" t="n">
        <v>85879815.979887</v>
      </c>
      <c r="U25" s="33"/>
      <c r="V25" s="34" t="n">
        <v>107997.833010581</v>
      </c>
      <c r="W25" s="34"/>
      <c r="X25" s="34" t="n">
        <v>271259.41988334</v>
      </c>
      <c r="Y25" s="33"/>
      <c r="Z25" s="33" t="n">
        <f aca="false">R25+V25-N25-L25-F25</f>
        <v>-3024814.34611385</v>
      </c>
      <c r="AA25" s="33"/>
      <c r="AB25" s="33" t="n">
        <f aca="false">T25-P25-D25</f>
        <v>-52806008.3185788</v>
      </c>
      <c r="AC25" s="13"/>
      <c r="AD25" s="33" t="n">
        <v>11544217084.2855</v>
      </c>
      <c r="AE25" s="33" t="n">
        <v>200.87293846</v>
      </c>
      <c r="AF25" s="33" t="n">
        <f aca="false">AD25*100/AE25</f>
        <v>5747024548.34866</v>
      </c>
      <c r="AG25" s="33"/>
      <c r="AH25" s="33"/>
      <c r="AI25" s="35" t="n">
        <f aca="false">AB25/AF25</f>
        <v>-0.00918840834493251</v>
      </c>
      <c r="AJ25" s="36" t="n">
        <f aca="false">AJ24+1</f>
        <v>2036</v>
      </c>
      <c r="AK25" s="37" t="n">
        <f aca="false">SUM(AB98:AB101)/AVERAGE(AF98:AF101)</f>
        <v>-0.0342707449194572</v>
      </c>
      <c r="AL25" s="33" t="n">
        <v>9122979</v>
      </c>
      <c r="AM25" s="37" t="n">
        <f aca="false">AL25/AVERAGE(AF98:AF101)</f>
        <v>0.00120429296179823</v>
      </c>
      <c r="AN25" s="37" t="n">
        <f aca="false">(AF101-AF97)/AF97</f>
        <v>0.0110782358786167</v>
      </c>
      <c r="AO25" s="37"/>
      <c r="AP25" s="33" t="n">
        <f aca="false">AP24*(1+AN25)</f>
        <v>767479088.073876</v>
      </c>
      <c r="AQ25" s="33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361834761.638308</v>
      </c>
      <c r="AR25" s="38" t="n">
        <f aca="false">AP25/AF101</f>
        <v>0.101039331764617</v>
      </c>
      <c r="AS25" s="38" t="n">
        <f aca="false">AQ25/AF101</f>
        <v>0.0476358810204155</v>
      </c>
      <c r="AT25" s="32"/>
      <c r="AU25" s="32"/>
      <c r="AV25" s="32" t="n">
        <v>11181611</v>
      </c>
      <c r="AW25" s="32"/>
      <c r="AX25" s="32" t="n">
        <f aca="false">(AV25-AV24)/AV24</f>
        <v>0.00351034422535631</v>
      </c>
      <c r="AY25" s="39" t="n">
        <v>6722.1339140824</v>
      </c>
      <c r="AZ25" s="35" t="n">
        <f aca="false">(AY25-AY24)/AY24</f>
        <v>-0.00124920196849168</v>
      </c>
      <c r="BA25" s="32"/>
      <c r="BB25" s="0" t="n">
        <v>100</v>
      </c>
      <c r="BE25" s="35" t="n">
        <f aca="false">T32/AF32</f>
        <v>0.0114203479201467</v>
      </c>
      <c r="BF25" s="32" t="n">
        <f aca="false">BF24+1</f>
        <v>2036</v>
      </c>
      <c r="BG25" s="35" t="n">
        <f aca="false">SUM(T98:T101)/AVERAGE(AF98:AF101)</f>
        <v>0.041428078600563</v>
      </c>
      <c r="BH25" s="35" t="n">
        <f aca="false">SUM(P98:P101)/AVERAGE(AF98:AF101)</f>
        <v>0.00944540367137006</v>
      </c>
      <c r="BI25" s="35" t="n">
        <f aca="false">SUM(D98:D101)/AVERAGE(AF98:AF101)</f>
        <v>0.0662534198486502</v>
      </c>
      <c r="BJ25" s="35" t="n">
        <f aca="false">(SUM(H98:H101)+SUM(J98:J101))/AVERAGE(AF98:AF101)</f>
        <v>0.0147531332917238</v>
      </c>
      <c r="BK25" s="37" t="n">
        <f aca="false">AK25-BJ25</f>
        <v>-0.049023878211181</v>
      </c>
      <c r="BL25" s="16" t="n">
        <f aca="false">BI25+BJ25</f>
        <v>0.081006553140374</v>
      </c>
    </row>
    <row r="26" s="24" customFormat="true" ht="12" hidden="false" customHeight="false" outlineLevel="0" collapsed="false">
      <c r="A26" s="24" t="n">
        <f aca="false">A22+1</f>
        <v>2018</v>
      </c>
      <c r="B26" s="24" t="n">
        <f aca="false">B22</f>
        <v>1</v>
      </c>
      <c r="C26" s="25" t="n">
        <f aca="false">D26*0.081</f>
        <v>8665935.1456223</v>
      </c>
      <c r="D26" s="25" t="n">
        <v>106986853.649658</v>
      </c>
      <c r="E26" s="25"/>
      <c r="F26" s="26" t="n">
        <v>19627256.4592513</v>
      </c>
      <c r="G26" s="25" t="n">
        <v>181129.380965877</v>
      </c>
      <c r="H26" s="25" t="n">
        <v>996520.412266999</v>
      </c>
      <c r="I26" s="26" t="n">
        <v>5601.93961750201</v>
      </c>
      <c r="J26" s="25" t="n">
        <v>30820.2189360964</v>
      </c>
      <c r="K26" s="25"/>
      <c r="L26" s="26" t="n">
        <v>4075268.38928181</v>
      </c>
      <c r="M26" s="26"/>
      <c r="N26" s="26" t="n">
        <v>810490.339812696</v>
      </c>
      <c r="O26" s="25"/>
      <c r="P26" s="25" t="n">
        <v>25605665.761333</v>
      </c>
      <c r="Q26" s="26"/>
      <c r="R26" s="26" t="n">
        <v>18228221.9009024</v>
      </c>
      <c r="S26" s="26"/>
      <c r="T26" s="25" t="n">
        <v>69697186.3090805</v>
      </c>
      <c r="U26" s="25"/>
      <c r="V26" s="26" t="n">
        <v>93350.9209005746</v>
      </c>
      <c r="W26" s="26"/>
      <c r="X26" s="26" t="n">
        <v>234470.59948494</v>
      </c>
      <c r="Y26" s="25"/>
      <c r="Z26" s="25" t="n">
        <f aca="false">R26+V26-N26-L26-F26</f>
        <v>-6191442.36654283</v>
      </c>
      <c r="AA26" s="25"/>
      <c r="AB26" s="25" t="n">
        <f aca="false">T26-P26-D26</f>
        <v>-62895333.1019106</v>
      </c>
      <c r="AC26" s="13"/>
      <c r="AD26" s="25"/>
      <c r="AE26" s="25"/>
      <c r="AF26" s="25" t="n">
        <f aca="false">BB26/100*AF25</f>
        <v>5687221153.99235</v>
      </c>
      <c r="AG26" s="27" t="n">
        <f aca="false">(AF26-AF25)/AF25</f>
        <v>-0.0104059751012365</v>
      </c>
      <c r="AH26" s="27"/>
      <c r="AI26" s="27" t="n">
        <f aca="false">AB26/AF26</f>
        <v>-0.0110590623080938</v>
      </c>
      <c r="AJ26" s="28" t="n">
        <f aca="false">AJ25+1</f>
        <v>2037</v>
      </c>
      <c r="AK26" s="29" t="n">
        <f aca="false">SUM(AB102:AB105)/AVERAGE(AF102:AF105)</f>
        <v>-0.0339524914244817</v>
      </c>
      <c r="AL26" s="25" t="n">
        <v>8172054</v>
      </c>
      <c r="AM26" s="29" t="n">
        <f aca="false">AL26/AVERAGE(AF102:AF105)</f>
        <v>0.00107285219080414</v>
      </c>
      <c r="AN26" s="29" t="n">
        <f aca="false">(AF105-AF101)/AF101</f>
        <v>0.00287127847875387</v>
      </c>
      <c r="AO26" s="29"/>
      <c r="AP26" s="25" t="n">
        <f aca="false">AP25*(1+AN26)</f>
        <v>769682734.262357</v>
      </c>
      <c r="AQ26" s="25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354690887.125045</v>
      </c>
      <c r="AR26" s="30" t="n">
        <f aca="false">AP26/AF105</f>
        <v>0.101039331764617</v>
      </c>
      <c r="AS26" s="30" t="n">
        <f aca="false">AQ26/AF105</f>
        <v>0.0465616917501206</v>
      </c>
      <c r="AT26" s="27" t="n">
        <f aca="false">AVERAGE(AG26:AG29)</f>
        <v>0.00161596913892271</v>
      </c>
      <c r="AV26" s="24" t="n">
        <v>11195427</v>
      </c>
      <c r="AX26" s="24" t="n">
        <f aca="false">(AV26-AV25)/AV25</f>
        <v>0.00123560012953411</v>
      </c>
      <c r="AY26" s="31" t="n">
        <v>6643.9742604884</v>
      </c>
      <c r="AZ26" s="27" t="n">
        <f aca="false">(AY26-AY25)/AY25</f>
        <v>-0.0116272086502562</v>
      </c>
      <c r="BB26" s="24" t="n">
        <f aca="false">BB25*(1+AX26)*(1+AZ26)</f>
        <v>98.9594024898764</v>
      </c>
      <c r="BD26" s="24" t="n">
        <f aca="false">AF25*(1+AX26)*(1+AZ26)</f>
        <v>5687221153.99235</v>
      </c>
      <c r="BE26" s="27" t="n">
        <f aca="false">T33/AF33</f>
        <v>0.0133658691259748</v>
      </c>
      <c r="BF26" s="24" t="n">
        <f aca="false">BF25+1</f>
        <v>2037</v>
      </c>
      <c r="BG26" s="27" t="n">
        <f aca="false">SUM(T102:T105)/AVERAGE(AF102:AF105)</f>
        <v>0.0414066863963515</v>
      </c>
      <c r="BH26" s="27" t="n">
        <f aca="false">SUM(P102:P105)/AVERAGE(AF102:AF105)</f>
        <v>0.00938695600578632</v>
      </c>
      <c r="BI26" s="27" t="n">
        <f aca="false">SUM(D102:D105)/AVERAGE(AF102:AF105)</f>
        <v>0.0659722218150469</v>
      </c>
      <c r="BJ26" s="27" t="n">
        <f aca="false">(SUM(H102:H105)+SUM(J102:J105))/AVERAGE(AF102:AF105)</f>
        <v>0.0158453466678189</v>
      </c>
      <c r="BK26" s="29" t="n">
        <f aca="false">AK26-BJ26</f>
        <v>-0.0497978380923006</v>
      </c>
      <c r="BL26" s="16" t="n">
        <f aca="false">BI26+BJ26</f>
        <v>0.0818175684828658</v>
      </c>
    </row>
    <row r="27" s="32" customFormat="true" ht="12" hidden="false" customHeight="false" outlineLevel="0" collapsed="false">
      <c r="A27" s="32" t="n">
        <f aca="false">A23+1</f>
        <v>2018</v>
      </c>
      <c r="B27" s="32" t="n">
        <f aca="false">B23</f>
        <v>2</v>
      </c>
      <c r="C27" s="33" t="n">
        <f aca="false">D27*0.081</f>
        <v>8566029.07563171</v>
      </c>
      <c r="D27" s="33" t="n">
        <v>105753445.378169</v>
      </c>
      <c r="E27" s="33"/>
      <c r="F27" s="34" t="n">
        <v>19433585.1900176</v>
      </c>
      <c r="G27" s="33" t="n">
        <v>211644.665206508</v>
      </c>
      <c r="H27" s="33" t="n">
        <v>1164406.50269452</v>
      </c>
      <c r="I27" s="34" t="n">
        <v>6545.71129504699</v>
      </c>
      <c r="J27" s="33" t="n">
        <v>36012.5722482861</v>
      </c>
      <c r="K27" s="33"/>
      <c r="L27" s="34" t="n">
        <v>3035742.35236284</v>
      </c>
      <c r="M27" s="34"/>
      <c r="N27" s="34" t="n">
        <v>802459.232773352</v>
      </c>
      <c r="O27" s="33"/>
      <c r="P27" s="33" t="n">
        <v>20167375.4326908</v>
      </c>
      <c r="Q27" s="34"/>
      <c r="R27" s="34" t="n">
        <v>21082768.7121426</v>
      </c>
      <c r="S27" s="34"/>
      <c r="T27" s="33" t="n">
        <v>80611793.4502821</v>
      </c>
      <c r="U27" s="33"/>
      <c r="V27" s="34" t="n">
        <v>96330.0005688982</v>
      </c>
      <c r="W27" s="34"/>
      <c r="X27" s="34" t="n">
        <v>241953.188719268</v>
      </c>
      <c r="Y27" s="33"/>
      <c r="Z27" s="33" t="n">
        <f aca="false">R27+V27-N27-L27-F27</f>
        <v>-2092688.06244232</v>
      </c>
      <c r="AA27" s="33"/>
      <c r="AB27" s="33" t="n">
        <f aca="false">T27-P27-D27</f>
        <v>-45309027.3605779</v>
      </c>
      <c r="AC27" s="13"/>
      <c r="AD27" s="33"/>
      <c r="AE27" s="33"/>
      <c r="AF27" s="33" t="n">
        <f aca="false">BB27/100*AF25</f>
        <v>5699009265.5698</v>
      </c>
      <c r="AG27" s="35" t="n">
        <f aca="false">(AF27-AF26)/AF26</f>
        <v>0.00207273662448956</v>
      </c>
      <c r="AH27" s="35"/>
      <c r="AI27" s="35" t="n">
        <f aca="false">AB27/AF27</f>
        <v>-0.00795033404039357</v>
      </c>
      <c r="AJ27" s="36" t="n">
        <f aca="false">AJ26+1</f>
        <v>2038</v>
      </c>
      <c r="AK27" s="37" t="n">
        <f aca="false">SUM(AB106:AB109)/AVERAGE(AF106:AF109)</f>
        <v>-0.0339037920156508</v>
      </c>
      <c r="AL27" s="33" t="n">
        <v>7273134</v>
      </c>
      <c r="AM27" s="37" t="n">
        <f aca="false">AL27/AVERAGE(AF106:AF109)</f>
        <v>0.000950809982799026</v>
      </c>
      <c r="AN27" s="37" t="n">
        <f aca="false">(AF109-AF105)/AF105</f>
        <v>0.00945829928049092</v>
      </c>
      <c r="AO27" s="37"/>
      <c r="AP27" s="33" t="n">
        <f aca="false">AP26*(1+AN27)</f>
        <v>776962623.914037</v>
      </c>
      <c r="AQ27" s="33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350741049.851292</v>
      </c>
      <c r="AR27" s="38" t="n">
        <f aca="false">AP27/AF109</f>
        <v>0.101039331764617</v>
      </c>
      <c r="AS27" s="38" t="n">
        <f aca="false">AQ27/AF109</f>
        <v>0.0456117710281464</v>
      </c>
      <c r="AV27" s="32" t="n">
        <v>11278619</v>
      </c>
      <c r="AX27" s="32" t="n">
        <f aca="false">(AV27-AV26)/AV26</f>
        <v>0.00743089120227393</v>
      </c>
      <c r="AY27" s="39" t="n">
        <v>6608.6374037279</v>
      </c>
      <c r="AZ27" s="35" t="n">
        <f aca="false">(AY27-AY26)/AY26</f>
        <v>-0.00531863239908197</v>
      </c>
      <c r="BB27" s="32" t="n">
        <f aca="false">BB26*(1+AX27)*(1+AZ27)</f>
        <v>99.1645192677547</v>
      </c>
      <c r="BE27" s="35" t="n">
        <f aca="false">T34/AF34</f>
        <v>0.0107157833545893</v>
      </c>
      <c r="BF27" s="32" t="n">
        <f aca="false">BF26+1</f>
        <v>2038</v>
      </c>
      <c r="BG27" s="35" t="n">
        <f aca="false">SUM(T106:T109)/AVERAGE(AF106:AF109)</f>
        <v>0.0414422549648038</v>
      </c>
      <c r="BH27" s="35" t="n">
        <f aca="false">SUM(P106:P109)/AVERAGE(AF106:AF109)</f>
        <v>0.00938462488356367</v>
      </c>
      <c r="BI27" s="35" t="n">
        <f aca="false">SUM(D106:D109)/AVERAGE(AF106:AF109)</f>
        <v>0.0659614220968909</v>
      </c>
      <c r="BJ27" s="35" t="n">
        <f aca="false">(SUM(H106:H109)+SUM(J106:J109))/AVERAGE(AF106:AF109)</f>
        <v>0.0169585326073641</v>
      </c>
      <c r="BK27" s="37" t="n">
        <f aca="false">AK27-BJ27</f>
        <v>-0.050862324623015</v>
      </c>
      <c r="BL27" s="16" t="n">
        <f aca="false">BI27+BJ27</f>
        <v>0.0829199547042551</v>
      </c>
    </row>
    <row r="28" customFormat="false" ht="12" hidden="false" customHeight="false" outlineLevel="0" collapsed="false">
      <c r="A28" s="32" t="n">
        <f aca="false">A24+1</f>
        <v>2018</v>
      </c>
      <c r="B28" s="32" t="n">
        <f aca="false">B24</f>
        <v>3</v>
      </c>
      <c r="C28" s="33" t="n">
        <f aca="false">D28*0.081</f>
        <v>8497868.08665258</v>
      </c>
      <c r="D28" s="33" t="n">
        <v>104911951.687069</v>
      </c>
      <c r="E28" s="33"/>
      <c r="F28" s="34" t="n">
        <v>19305521.2877664</v>
      </c>
      <c r="G28" s="33" t="n">
        <v>236532.202262969</v>
      </c>
      <c r="H28" s="33" t="n">
        <v>1301330.3885686</v>
      </c>
      <c r="I28" s="34" t="n">
        <v>7315.428935968</v>
      </c>
      <c r="J28" s="33" t="n">
        <v>40247.3316052139</v>
      </c>
      <c r="K28" s="33"/>
      <c r="L28" s="34" t="n">
        <v>2894836.52334709</v>
      </c>
      <c r="M28" s="34"/>
      <c r="N28" s="34" t="n">
        <v>797806.307378031</v>
      </c>
      <c r="O28" s="33"/>
      <c r="P28" s="33" t="n">
        <v>19410615.3933998</v>
      </c>
      <c r="Q28" s="34"/>
      <c r="R28" s="34" t="n">
        <v>18683030.741521</v>
      </c>
      <c r="S28" s="34"/>
      <c r="T28" s="33" t="n">
        <v>71436187.330241</v>
      </c>
      <c r="U28" s="33"/>
      <c r="V28" s="34" t="n">
        <v>96581.0867788934</v>
      </c>
      <c r="W28" s="34"/>
      <c r="X28" s="34" t="n">
        <v>242583.844888613</v>
      </c>
      <c r="Y28" s="33"/>
      <c r="Z28" s="33" t="n">
        <f aca="false">R28+V28-N28-L28-F28</f>
        <v>-4218552.29019165</v>
      </c>
      <c r="AA28" s="33"/>
      <c r="AB28" s="33" t="n">
        <f aca="false">T28-P28-D28</f>
        <v>-52886379.7502277</v>
      </c>
      <c r="AC28" s="13"/>
      <c r="AD28" s="33"/>
      <c r="AE28" s="33"/>
      <c r="AF28" s="33" t="n">
        <f aca="false">BB28/100*AF25</f>
        <v>5768821815.6217</v>
      </c>
      <c r="AG28" s="35" t="n">
        <f aca="false">(AF28-AF27)/AF27</f>
        <v>0.0122499449989788</v>
      </c>
      <c r="AH28" s="35"/>
      <c r="AI28" s="35" t="n">
        <f aca="false">AB28/AF28</f>
        <v>-0.00916762233962815</v>
      </c>
      <c r="AJ28" s="36" t="n">
        <f aca="false">AJ27+1</f>
        <v>2039</v>
      </c>
      <c r="AK28" s="37" t="n">
        <f aca="false">SUM(AB110:AB113)/AVERAGE(AF110:AF113)</f>
        <v>-0.0344059955741582</v>
      </c>
      <c r="AL28" s="33" t="n">
        <v>6456760</v>
      </c>
      <c r="AM28" s="37" t="n">
        <f aca="false">AL28/AVERAGE(AF110:AF113)</f>
        <v>0.000840935336650702</v>
      </c>
      <c r="AN28" s="37" t="n">
        <f aca="false">(AF113-AF109)/AF109</f>
        <v>-3.89000155276149E-005</v>
      </c>
      <c r="AO28" s="37"/>
      <c r="AP28" s="33" t="n">
        <f aca="false">AP27*(1+AN28)</f>
        <v>776932400.055902</v>
      </c>
      <c r="AQ28" s="33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344270761.138511</v>
      </c>
      <c r="AR28" s="38" t="n">
        <f aca="false">AP28/AF113</f>
        <v>0.101039331764617</v>
      </c>
      <c r="AS28" s="38" t="n">
        <f aca="false">AQ28/AF113</f>
        <v>0.0447720904019816</v>
      </c>
      <c r="AT28" s="33"/>
      <c r="AV28" s="32" t="n">
        <v>11305467</v>
      </c>
      <c r="AX28" s="32" t="n">
        <f aca="false">(AV28-AV27)/AV27</f>
        <v>0.00238043327822316</v>
      </c>
      <c r="AY28" s="39" t="n">
        <v>6673.706535316</v>
      </c>
      <c r="AZ28" s="35" t="n">
        <f aca="false">(AY28-AY27)/AY27</f>
        <v>0.00984607379902464</v>
      </c>
      <c r="BA28" s="32"/>
      <c r="BB28" s="32" t="n">
        <f aca="false">BB27*(1+AX28)*(1+AZ28)</f>
        <v>100.379279174635</v>
      </c>
      <c r="BC28" s="32"/>
      <c r="BE28" s="35" t="n">
        <f aca="false">T35/AF35</f>
        <v>0.0125451402807978</v>
      </c>
      <c r="BF28" s="32" t="n">
        <f aca="false">BF27+1</f>
        <v>2039</v>
      </c>
      <c r="BG28" s="35" t="n">
        <f aca="false">SUM(T110:T113)/AVERAGE(AF110:AF113)</f>
        <v>0.0411972742883299</v>
      </c>
      <c r="BH28" s="35" t="n">
        <f aca="false">SUM(P110:P113)/AVERAGE(AF110:AF113)</f>
        <v>0.00935199660301055</v>
      </c>
      <c r="BI28" s="35" t="n">
        <f aca="false">SUM(D110:D113)/AVERAGE(AF110:AF113)</f>
        <v>0.0662512732594775</v>
      </c>
      <c r="BJ28" s="35" t="n">
        <f aca="false">(SUM(H110:H113)+SUM(J110:J113))/AVERAGE(AF110:AF113)</f>
        <v>0.0181071504555406</v>
      </c>
      <c r="BK28" s="37" t="n">
        <f aca="false">AK28-BJ28</f>
        <v>-0.0525131460296988</v>
      </c>
      <c r="BL28" s="16" t="n">
        <f aca="false">BI28+BJ28</f>
        <v>0.0843584237150181</v>
      </c>
    </row>
    <row r="29" customFormat="false" ht="12" hidden="false" customHeight="false" outlineLevel="0" collapsed="false">
      <c r="A29" s="32" t="n">
        <f aca="false">A25+1</f>
        <v>2018</v>
      </c>
      <c r="B29" s="32" t="n">
        <f aca="false">B25</f>
        <v>4</v>
      </c>
      <c r="C29" s="33" t="n">
        <f aca="false">D29*0.081</f>
        <v>8556321.75621149</v>
      </c>
      <c r="D29" s="33" t="n">
        <v>105633601.928537</v>
      </c>
      <c r="E29" s="33"/>
      <c r="F29" s="34" t="n">
        <v>19450481.208864</v>
      </c>
      <c r="G29" s="33" t="n">
        <v>250323.649637475</v>
      </c>
      <c r="H29" s="33" t="n">
        <v>1377206.86288831</v>
      </c>
      <c r="I29" s="34" t="n">
        <v>7741.96854548901</v>
      </c>
      <c r="J29" s="33" t="n">
        <v>42594.0266872677</v>
      </c>
      <c r="K29" s="33"/>
      <c r="L29" s="34" t="n">
        <v>2965409.95560812</v>
      </c>
      <c r="M29" s="34"/>
      <c r="N29" s="34" t="n">
        <v>805350.195238013</v>
      </c>
      <c r="O29" s="33"/>
      <c r="P29" s="33" t="n">
        <v>19818325.5140931</v>
      </c>
      <c r="Q29" s="34"/>
      <c r="R29" s="34" t="n">
        <v>21566169.9439395</v>
      </c>
      <c r="S29" s="34"/>
      <c r="T29" s="33" t="n">
        <v>82460119.9572641</v>
      </c>
      <c r="U29" s="33"/>
      <c r="V29" s="34" t="n">
        <v>104714.549124775</v>
      </c>
      <c r="W29" s="34"/>
      <c r="X29" s="34" t="n">
        <v>263012.757359206</v>
      </c>
      <c r="Y29" s="33"/>
      <c r="Z29" s="33" t="n">
        <f aca="false">R29+V29-N29-L29-F29</f>
        <v>-1550356.8666459</v>
      </c>
      <c r="AA29" s="33"/>
      <c r="AB29" s="33" t="n">
        <f aca="false">T29-P29-D29</f>
        <v>-42991807.4853659</v>
      </c>
      <c r="AC29" s="13"/>
      <c r="AD29" s="33"/>
      <c r="AE29" s="38"/>
      <c r="AF29" s="33" t="n">
        <f aca="false">BB29/100*AF25</f>
        <v>5783515985.67882</v>
      </c>
      <c r="AG29" s="35" t="n">
        <f aca="false">(AF29-AF28)/AF28</f>
        <v>0.0025471700334589</v>
      </c>
      <c r="AH29" s="35"/>
      <c r="AI29" s="35" t="n">
        <f aca="false">AB29/AF29</f>
        <v>-0.00743350715928209</v>
      </c>
      <c r="AJ29" s="36" t="n">
        <f aca="false">AJ28+1</f>
        <v>2040</v>
      </c>
      <c r="AK29" s="37" t="n">
        <f aca="false">SUM(AB114:AB117)/AVERAGE(AF114:AF117)</f>
        <v>-0.0338874494565597</v>
      </c>
      <c r="AL29" s="33" t="n">
        <v>5692353</v>
      </c>
      <c r="AM29" s="37" t="n">
        <f aca="false">AL29/AVERAGE(AF114:AF117)</f>
        <v>0.000735685356015775</v>
      </c>
      <c r="AN29" s="37" t="n">
        <f aca="false">(AF117-AF113)/AF113</f>
        <v>0.0134456010620146</v>
      </c>
      <c r="AO29" s="37"/>
      <c r="AP29" s="33" t="n">
        <f aca="false">AP28*(1+AN29)</f>
        <v>787378723.159207</v>
      </c>
      <c r="AQ29" s="33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343172340.536523</v>
      </c>
      <c r="AR29" s="38" t="n">
        <f aca="false">AP29/AF117</f>
        <v>0.101039331764617</v>
      </c>
      <c r="AS29" s="38" t="n">
        <f aca="false">AQ29/AF117</f>
        <v>0.0440371360668567</v>
      </c>
      <c r="AV29" s="32" t="n">
        <v>11298518</v>
      </c>
      <c r="AX29" s="32" t="n">
        <f aca="false">(AV29-AV28)/AV28</f>
        <v>-0.000614658377225815</v>
      </c>
      <c r="AY29" s="39" t="n">
        <v>6694.820628198</v>
      </c>
      <c r="AZ29" s="35" t="n">
        <f aca="false">(AY29-AY28)/AY28</f>
        <v>0.00316377305029352</v>
      </c>
      <c r="BA29" s="32"/>
      <c r="BB29" s="32" t="n">
        <f aca="false">BB28*(1+AX29)*(1+AZ29)</f>
        <v>100.634962266529</v>
      </c>
      <c r="BC29" s="40" t="e">
        <f aca="false">(BA29-BA25)/BA25</f>
        <v>#DIV/0!</v>
      </c>
      <c r="BE29" s="35" t="n">
        <f aca="false">T36/AF36</f>
        <v>0.0107112989760366</v>
      </c>
      <c r="BF29" s="32" t="n">
        <f aca="false">BF28+1</f>
        <v>2040</v>
      </c>
      <c r="BG29" s="35" t="n">
        <f aca="false">SUM(T114:T117)/AVERAGE(AF114:AF117)</f>
        <v>0.0411167364794244</v>
      </c>
      <c r="BH29" s="35" t="n">
        <f aca="false">SUM(P114:P117)/AVERAGE(AF114:AF117)</f>
        <v>0.00925149295134685</v>
      </c>
      <c r="BI29" s="35" t="n">
        <f aca="false">SUM(D114:D117)/AVERAGE(AF114:AF117)</f>
        <v>0.0657526929846372</v>
      </c>
      <c r="BJ29" s="35" t="n">
        <f aca="false">(SUM(H114:H117)+SUM(J114:J117))/AVERAGE(AF114:AF117)</f>
        <v>0.0192647235713462</v>
      </c>
      <c r="BK29" s="37" t="n">
        <f aca="false">AK29-BJ29</f>
        <v>-0.0531521730279059</v>
      </c>
      <c r="BL29" s="16" t="n">
        <f aca="false">BI29+BJ29</f>
        <v>0.0850174165559834</v>
      </c>
    </row>
    <row r="30" s="24" customFormat="true" ht="12" hidden="false" customHeight="false" outlineLevel="0" collapsed="false">
      <c r="A30" s="24" t="n">
        <f aca="false">A26+1</f>
        <v>2019</v>
      </c>
      <c r="B30" s="24" t="n">
        <f aca="false">B26</f>
        <v>1</v>
      </c>
      <c r="C30" s="25"/>
      <c r="D30" s="25" t="n">
        <v>106437091.80164</v>
      </c>
      <c r="E30" s="25"/>
      <c r="F30" s="26" t="n">
        <v>19627027.5435531</v>
      </c>
      <c r="G30" s="25" t="n">
        <v>280826.188799701</v>
      </c>
      <c r="H30" s="25" t="n">
        <v>1545022.83365485</v>
      </c>
      <c r="I30" s="26" t="n">
        <v>8685.34604535101</v>
      </c>
      <c r="J30" s="25" t="n">
        <v>47784.2113501468</v>
      </c>
      <c r="K30" s="25"/>
      <c r="L30" s="26" t="n">
        <v>3398141.48481529</v>
      </c>
      <c r="M30" s="26"/>
      <c r="N30" s="26" t="n">
        <v>812918.318885952</v>
      </c>
      <c r="O30" s="25"/>
      <c r="P30" s="25" t="n">
        <v>22105409.0596218</v>
      </c>
      <c r="Q30" s="26"/>
      <c r="R30" s="26" t="n">
        <v>17513839.8648914</v>
      </c>
      <c r="S30" s="26"/>
      <c r="T30" s="25" t="n">
        <v>66965684.6776867</v>
      </c>
      <c r="U30" s="25"/>
      <c r="V30" s="26" t="n">
        <v>103680.541536482</v>
      </c>
      <c r="W30" s="26"/>
      <c r="X30" s="26" t="n">
        <v>260415.628410073</v>
      </c>
      <c r="Y30" s="25"/>
      <c r="Z30" s="25" t="n">
        <f aca="false">R30+V30-N30-L30-F30</f>
        <v>-6220566.9408265</v>
      </c>
      <c r="AA30" s="25"/>
      <c r="AB30" s="25" t="n">
        <f aca="false">T30-P30-D30</f>
        <v>-61576816.1835748</v>
      </c>
      <c r="AC30" s="13"/>
      <c r="AD30" s="25"/>
      <c r="AE30" s="25"/>
      <c r="AF30" s="25" t="n">
        <f aca="false">BB30/100*AF25</f>
        <v>5847627995.86393</v>
      </c>
      <c r="AG30" s="27" t="n">
        <f aca="false">(AF30-AF29)/AF29</f>
        <v>0.0110853000741872</v>
      </c>
      <c r="AH30" s="27"/>
      <c r="AI30" s="27" t="n">
        <f aca="false">AB30/AF30</f>
        <v>-0.0105302211814993</v>
      </c>
      <c r="AL30" s="25"/>
      <c r="AQ30" s="41" t="n">
        <f aca="false">(AQ29-AQ6)/AQ6</f>
        <v>-0.409011868562114</v>
      </c>
      <c r="AR30" s="30"/>
      <c r="AT30" s="27" t="n">
        <f aca="false">AVERAGE(AG30:AG33)</f>
        <v>0.00629132760476413</v>
      </c>
      <c r="AV30" s="24" t="n">
        <v>11397825</v>
      </c>
      <c r="AX30" s="24" t="n">
        <f aca="false">(AV30-AV29)/AV29</f>
        <v>0.00878938281994152</v>
      </c>
      <c r="AY30" s="31" t="n">
        <v>6710.0574600443</v>
      </c>
      <c r="AZ30" s="27" t="n">
        <f aca="false">(AY30-AY29)/AY29</f>
        <v>0.00227591338028137</v>
      </c>
      <c r="BB30" s="24" t="n">
        <f aca="false">BB29*(1+AX30)*(1+AZ30)</f>
        <v>101.750531021208</v>
      </c>
      <c r="BE30" s="27" t="n">
        <f aca="false">T37/AF37</f>
        <v>0.012503899373506</v>
      </c>
    </row>
    <row r="31" s="32" customFormat="true" ht="12" hidden="false" customHeight="false" outlineLevel="0" collapsed="false">
      <c r="A31" s="32" t="n">
        <f aca="false">A27+1</f>
        <v>2019</v>
      </c>
      <c r="B31" s="32" t="n">
        <f aca="false">B27</f>
        <v>2</v>
      </c>
      <c r="C31" s="33"/>
      <c r="D31" s="33" t="n">
        <v>107418770.09299</v>
      </c>
      <c r="E31" s="33"/>
      <c r="F31" s="34" t="n">
        <v>19826811.7719643</v>
      </c>
      <c r="G31" s="33" t="n">
        <v>302178.767411112</v>
      </c>
      <c r="H31" s="33" t="n">
        <v>1662498.42114562</v>
      </c>
      <c r="I31" s="34" t="n">
        <v>9345.73507457</v>
      </c>
      <c r="J31" s="33" t="n">
        <v>51417.4769426456</v>
      </c>
      <c r="K31" s="33"/>
      <c r="L31" s="34" t="n">
        <v>2843194.05662241</v>
      </c>
      <c r="M31" s="34"/>
      <c r="N31" s="34" t="n">
        <v>820951.46263393</v>
      </c>
      <c r="O31" s="33"/>
      <c r="P31" s="33" t="n">
        <v>19269980.2033606</v>
      </c>
      <c r="Q31" s="34"/>
      <c r="R31" s="34" t="n">
        <v>20482748.8479769</v>
      </c>
      <c r="S31" s="34"/>
      <c r="T31" s="33" t="n">
        <v>78317565.494903</v>
      </c>
      <c r="U31" s="33"/>
      <c r="V31" s="34" t="n">
        <v>104031.360943418</v>
      </c>
      <c r="W31" s="34"/>
      <c r="X31" s="34" t="n">
        <v>261296.785616255</v>
      </c>
      <c r="Y31" s="33"/>
      <c r="Z31" s="33" t="n">
        <f aca="false">R31+V31-N31-L31-F31</f>
        <v>-2904177.08230032</v>
      </c>
      <c r="AA31" s="33"/>
      <c r="AB31" s="33" t="n">
        <f aca="false">T31-P31-D31</f>
        <v>-48371184.8014479</v>
      </c>
      <c r="AC31" s="13"/>
      <c r="AD31" s="33"/>
      <c r="AE31" s="33"/>
      <c r="AF31" s="33" t="n">
        <f aca="false">BB31/100*AF25</f>
        <v>5870010479.04455</v>
      </c>
      <c r="AG31" s="35" t="n">
        <f aca="false">(AF31-AF30)/AF30</f>
        <v>0.00382761748805712</v>
      </c>
      <c r="AH31" s="35"/>
      <c r="AI31" s="35" t="n">
        <f aca="false">AB31/AF31</f>
        <v>-0.00824039155877643</v>
      </c>
      <c r="AQ31" s="32" t="n">
        <f aca="false">AQ28*(1+AN29)-AL29*((1+AN29)^(11/12)+(1+AN29)^(10/12)+(1+AN29)^(9/12)+(1+AN29)^(8/12)+(1+AN29)^(7/12)+(1+AN29)^(6/12)+(1+AN29)^(5/12)+(1+AN29)^(4/12)+(1+AN29)^(3/12)+(1+AN29)^(2/12)+(1+AN29)^(1/12)+1)/12</f>
        <v>343172340.536522</v>
      </c>
      <c r="AV31" s="32" t="n">
        <v>11395972</v>
      </c>
      <c r="AX31" s="32" t="n">
        <f aca="false">(AV31-AV30)/AV30</f>
        <v>-0.000162574877224383</v>
      </c>
      <c r="AY31" s="39" t="n">
        <v>6736.8362336478</v>
      </c>
      <c r="AZ31" s="35" t="n">
        <f aca="false">(AY31-AY30)/AY30</f>
        <v>0.00399084117579581</v>
      </c>
      <c r="BB31" s="32" t="n">
        <f aca="false">BB30*(1+AX31)*(1+AZ31)</f>
        <v>102.139993133164</v>
      </c>
      <c r="BE31" s="35" t="n">
        <f aca="false">T38/AF38</f>
        <v>0.00996502826135874</v>
      </c>
    </row>
    <row r="32" customFormat="false" ht="12" hidden="false" customHeight="false" outlineLevel="0" collapsed="false">
      <c r="A32" s="32" t="n">
        <f aca="false">A28+1</f>
        <v>2019</v>
      </c>
      <c r="B32" s="32" t="n">
        <f aca="false">B28</f>
        <v>3</v>
      </c>
      <c r="C32" s="33" t="n">
        <f aca="false">SUM(C26:C29)</f>
        <v>34286154.0641181</v>
      </c>
      <c r="D32" s="33" t="n">
        <v>108148385.42042</v>
      </c>
      <c r="E32" s="33"/>
      <c r="F32" s="34" t="n">
        <v>19988123.3127709</v>
      </c>
      <c r="G32" s="33" t="n">
        <v>330874.085836498</v>
      </c>
      <c r="H32" s="33" t="n">
        <v>1820371.5966344</v>
      </c>
      <c r="I32" s="34" t="n">
        <v>10233.219149582</v>
      </c>
      <c r="J32" s="33" t="n">
        <v>56300.1524732263</v>
      </c>
      <c r="K32" s="33"/>
      <c r="L32" s="34" t="n">
        <v>2794154.83437799</v>
      </c>
      <c r="M32" s="34"/>
      <c r="N32" s="34" t="n">
        <v>827874.254208818</v>
      </c>
      <c r="O32" s="33"/>
      <c r="P32" s="33" t="n">
        <v>19053602.602703</v>
      </c>
      <c r="Q32" s="34"/>
      <c r="R32" s="34" t="n">
        <v>17534462.3775341</v>
      </c>
      <c r="S32" s="34"/>
      <c r="T32" s="33" t="n">
        <v>67044536.6421644</v>
      </c>
      <c r="U32" s="33"/>
      <c r="V32" s="34" t="n">
        <v>106507.442421728</v>
      </c>
      <c r="W32" s="34"/>
      <c r="X32" s="34" t="n">
        <v>267515.988415671</v>
      </c>
      <c r="Y32" s="33"/>
      <c r="Z32" s="33" t="n">
        <f aca="false">R32+V32-N32-L32-F32</f>
        <v>-5969182.58140189</v>
      </c>
      <c r="AA32" s="33"/>
      <c r="AB32" s="33" t="n">
        <f aca="false">T32-P32-D32</f>
        <v>-60157451.3809589</v>
      </c>
      <c r="AC32" s="13"/>
      <c r="AD32" s="33"/>
      <c r="AE32" s="33"/>
      <c r="AF32" s="33" t="n">
        <f aca="false">BB32/100*AF25</f>
        <v>5870621202.69477</v>
      </c>
      <c r="AG32" s="35" t="n">
        <f aca="false">(AF32-AF31)/AF31</f>
        <v>0.000104041321971216</v>
      </c>
      <c r="AH32" s="35"/>
      <c r="AI32" s="35" t="n">
        <f aca="false">AB32/AF32</f>
        <v>-0.0102472037121634</v>
      </c>
      <c r="AJ32" s="32"/>
      <c r="AK32" s="32"/>
      <c r="AL32" s="32"/>
      <c r="AM32" s="32"/>
      <c r="AN32" s="32"/>
      <c r="AO32" s="32"/>
      <c r="AP32" s="32"/>
      <c r="AQ32" s="32" t="n">
        <f aca="false">AQ28*(1+AN29)</f>
        <v>348899688.450096</v>
      </c>
      <c r="AR32" s="32"/>
      <c r="AS32" s="32"/>
      <c r="AT32" s="33"/>
      <c r="AV32" s="32" t="n">
        <v>11393818</v>
      </c>
      <c r="AX32" s="32" t="n">
        <f aca="false">(AV32-AV31)/AV31</f>
        <v>-0.000189014153421928</v>
      </c>
      <c r="AY32" s="39" t="n">
        <v>6738.8108736278</v>
      </c>
      <c r="AZ32" s="35" t="n">
        <f aca="false">(AY32-AY31)/AY31</f>
        <v>0.000293110877497234</v>
      </c>
      <c r="BA32" s="32"/>
      <c r="BB32" s="32" t="n">
        <f aca="false">BB31*(1+AX32)*(1+AZ32)</f>
        <v>102.150619913075</v>
      </c>
      <c r="BC32" s="32"/>
      <c r="BE32" s="35" t="n">
        <f aca="false">T39/AF39</f>
        <v>0.01176880945276</v>
      </c>
    </row>
    <row r="33" customFormat="false" ht="48" hidden="false" customHeight="true" outlineLevel="0" collapsed="false">
      <c r="A33" s="32" t="n">
        <f aca="false">A29+1</f>
        <v>2019</v>
      </c>
      <c r="B33" s="32" t="n">
        <f aca="false">B29</f>
        <v>4</v>
      </c>
      <c r="C33" s="33"/>
      <c r="D33" s="33" t="n">
        <v>108347850.616622</v>
      </c>
      <c r="E33" s="33"/>
      <c r="F33" s="34" t="n">
        <v>20060629.7409905</v>
      </c>
      <c r="G33" s="33" t="n">
        <v>367125.353532052</v>
      </c>
      <c r="H33" s="33" t="n">
        <v>2019815.37564218</v>
      </c>
      <c r="I33" s="34" t="n">
        <v>11354.39237728</v>
      </c>
      <c r="J33" s="33" t="n">
        <v>62468.5167724387</v>
      </c>
      <c r="K33" s="33"/>
      <c r="L33" s="34" t="n">
        <v>2831622.69661205</v>
      </c>
      <c r="M33" s="34"/>
      <c r="N33" s="34" t="n">
        <v>830677.229563918</v>
      </c>
      <c r="O33" s="33"/>
      <c r="P33" s="33" t="n">
        <v>19263444.6613426</v>
      </c>
      <c r="Q33" s="34"/>
      <c r="R33" s="34" t="n">
        <v>20729817.7289112</v>
      </c>
      <c r="S33" s="34"/>
      <c r="T33" s="33" t="n">
        <v>79262254.7750351</v>
      </c>
      <c r="U33" s="33"/>
      <c r="V33" s="34" t="n">
        <v>104174.108640471</v>
      </c>
      <c r="W33" s="34"/>
      <c r="X33" s="34" t="n">
        <v>261655.326675949</v>
      </c>
      <c r="Y33" s="33"/>
      <c r="Z33" s="33" t="n">
        <f aca="false">R33+V33-N33-L33-F33</f>
        <v>-2888937.82961483</v>
      </c>
      <c r="AA33" s="33"/>
      <c r="AB33" s="33" t="n">
        <f aca="false">T33-P33-D33</f>
        <v>-48349040.5029294</v>
      </c>
      <c r="AC33" s="13"/>
      <c r="AD33" s="33"/>
      <c r="AE33" s="33"/>
      <c r="AF33" s="33" t="n">
        <f aca="false">BB33/100*AF25</f>
        <v>5930198330.38761</v>
      </c>
      <c r="AG33" s="35" t="n">
        <f aca="false">(AF33-AF32)/AF32</f>
        <v>0.010148351534841</v>
      </c>
      <c r="AH33" s="35" t="n">
        <f aca="false">(AF33-AF29)/AF29</f>
        <v>0.0253621404474385</v>
      </c>
      <c r="AI33" s="35" t="n">
        <f aca="false">AB33/AF33</f>
        <v>-0.00815302251447114</v>
      </c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V33" s="32" t="n">
        <v>11468374</v>
      </c>
      <c r="AX33" s="32" t="n">
        <f aca="false">(AV33-AV32)/AV32</f>
        <v>0.00654354844004003</v>
      </c>
      <c r="AY33" s="39" t="n">
        <v>6762.9450368542</v>
      </c>
      <c r="AZ33" s="35" t="n">
        <f aca="false">(AY33-AY32)/AY32</f>
        <v>0.00358136823825236</v>
      </c>
      <c r="BA33" s="32"/>
      <c r="BB33" s="32" t="n">
        <f aca="false">BB32*(1+AX33)*(1+AZ33)</f>
        <v>103.187280313455</v>
      </c>
      <c r="BC33" s="40" t="e">
        <f aca="false">(BA33-BA29)/BA29</f>
        <v>#DIV/0!</v>
      </c>
      <c r="BE33" s="35" t="n">
        <f aca="false">T40/AF40</f>
        <v>0.00996953534506803</v>
      </c>
    </row>
    <row r="34" s="24" customFormat="true" ht="12" hidden="false" customHeight="false" outlineLevel="0" collapsed="false">
      <c r="A34" s="24" t="n">
        <f aca="false">A30+1</f>
        <v>2020</v>
      </c>
      <c r="B34" s="24" t="n">
        <f aca="false">B30</f>
        <v>1</v>
      </c>
      <c r="C34" s="25"/>
      <c r="D34" s="25" t="n">
        <v>110328583.009028</v>
      </c>
      <c r="E34" s="25"/>
      <c r="F34" s="26" t="n">
        <v>20465786.5184176</v>
      </c>
      <c r="G34" s="25" t="n">
        <v>412260.572264361</v>
      </c>
      <c r="H34" s="25" t="n">
        <v>2268136.03206487</v>
      </c>
      <c r="I34" s="26" t="n">
        <v>12750.326977248</v>
      </c>
      <c r="J34" s="25" t="n">
        <v>70148.5370741694</v>
      </c>
      <c r="K34" s="25"/>
      <c r="L34" s="26" t="n">
        <v>3345979.20631531</v>
      </c>
      <c r="M34" s="26"/>
      <c r="N34" s="26" t="n">
        <v>847197.809114553</v>
      </c>
      <c r="O34" s="25"/>
      <c r="P34" s="25" t="n">
        <v>22023334.3896693</v>
      </c>
      <c r="Q34" s="26"/>
      <c r="R34" s="26" t="n">
        <v>16604421.6580931</v>
      </c>
      <c r="S34" s="26"/>
      <c r="T34" s="25" t="n">
        <v>63488445.3431717</v>
      </c>
      <c r="U34" s="25"/>
      <c r="V34" s="26" t="n">
        <v>106117.094768543</v>
      </c>
      <c r="W34" s="26"/>
      <c r="X34" s="26" t="n">
        <v>266535.547651221</v>
      </c>
      <c r="Y34" s="25"/>
      <c r="Z34" s="25" t="n">
        <f aca="false">R34+V34-N34-L34-F34</f>
        <v>-7948424.7809858</v>
      </c>
      <c r="AA34" s="25"/>
      <c r="AB34" s="25" t="n">
        <f aca="false">T34-P34-D34</f>
        <v>-68863472.0555255</v>
      </c>
      <c r="AC34" s="13"/>
      <c r="AD34" s="25"/>
      <c r="AE34" s="25"/>
      <c r="AF34" s="25" t="n">
        <f aca="false">BB34/100*AF25</f>
        <v>5924760070.47874</v>
      </c>
      <c r="AG34" s="27" t="n">
        <f aca="false">(AF34-AF33)/AF33</f>
        <v>-0.000917045199147184</v>
      </c>
      <c r="AH34" s="27"/>
      <c r="AI34" s="27" t="n">
        <f aca="false">AB34/AF34</f>
        <v>-0.0116229975959113</v>
      </c>
      <c r="AT34" s="27" t="n">
        <f aca="false">AVERAGE(AG34:AG37)</f>
        <v>0.0031405730242818</v>
      </c>
      <c r="AV34" s="24" t="n">
        <v>11491158</v>
      </c>
      <c r="AX34" s="24" t="n">
        <f aca="false">(AV34-AV33)/AV33</f>
        <v>0.00198668093663496</v>
      </c>
      <c r="AY34" s="31" t="n">
        <v>6743.3462331655</v>
      </c>
      <c r="AZ34" s="27" t="n">
        <f aca="false">(AY34-AY33)/AY33</f>
        <v>-0.00289796879641899</v>
      </c>
      <c r="BB34" s="24" t="n">
        <f aca="false">BB33*(1+AX34)*(1+AZ34)</f>
        <v>103.092652913431</v>
      </c>
      <c r="BE34" s="27" t="n">
        <f aca="false">T41/AF41</f>
        <v>0.0116900027066099</v>
      </c>
    </row>
    <row r="35" s="32" customFormat="true" ht="12" hidden="false" customHeight="false" outlineLevel="0" collapsed="false">
      <c r="A35" s="32" t="n">
        <f aca="false">A31+1</f>
        <v>2020</v>
      </c>
      <c r="B35" s="32" t="n">
        <f aca="false">B31</f>
        <v>2</v>
      </c>
      <c r="C35" s="33"/>
      <c r="D35" s="33" t="n">
        <v>110399849.62669</v>
      </c>
      <c r="E35" s="33"/>
      <c r="F35" s="34" t="n">
        <v>20494575.5655362</v>
      </c>
      <c r="G35" s="33" t="n">
        <v>428096.068023904</v>
      </c>
      <c r="H35" s="33" t="n">
        <v>2355258.25750727</v>
      </c>
      <c r="I35" s="34" t="n">
        <v>13240.084578059</v>
      </c>
      <c r="J35" s="33" t="n">
        <v>72843.0388919782</v>
      </c>
      <c r="K35" s="33"/>
      <c r="L35" s="34" t="n">
        <v>2776809.05485734</v>
      </c>
      <c r="M35" s="34"/>
      <c r="N35" s="34" t="n">
        <v>849136.447363738</v>
      </c>
      <c r="O35" s="33"/>
      <c r="P35" s="33" t="n">
        <v>19080573.5836891</v>
      </c>
      <c r="Q35" s="34"/>
      <c r="R35" s="34" t="n">
        <v>19595083.0456283</v>
      </c>
      <c r="S35" s="34"/>
      <c r="T35" s="33" t="n">
        <v>74923498.3641191</v>
      </c>
      <c r="U35" s="33"/>
      <c r="V35" s="34" t="n">
        <v>106886.51831855</v>
      </c>
      <c r="W35" s="34"/>
      <c r="X35" s="34" t="n">
        <v>268468.117777874</v>
      </c>
      <c r="Y35" s="33"/>
      <c r="Z35" s="33" t="n">
        <f aca="false">R35+V35-N35-L35-F35</f>
        <v>-4418551.50381042</v>
      </c>
      <c r="AA35" s="33"/>
      <c r="AB35" s="33" t="n">
        <f aca="false">T35-P35-D35</f>
        <v>-54556924.8462599</v>
      </c>
      <c r="AC35" s="13"/>
      <c r="AD35" s="33"/>
      <c r="AE35" s="33"/>
      <c r="AF35" s="33" t="n">
        <f aca="false">BB35/100*AF25</f>
        <v>5972312519.99635</v>
      </c>
      <c r="AG35" s="35" t="n">
        <f aca="false">(AF35-AF34)/AF34</f>
        <v>0.00802605488693961</v>
      </c>
      <c r="AH35" s="35"/>
      <c r="AI35" s="35" t="n">
        <f aca="false">AB35/AF35</f>
        <v>-0.00913497488009774</v>
      </c>
      <c r="AV35" s="32" t="n">
        <v>11519026</v>
      </c>
      <c r="AX35" s="32" t="n">
        <f aca="false">(AV35-AV34)/AV34</f>
        <v>0.00242516898645028</v>
      </c>
      <c r="AY35" s="39" t="n">
        <v>6781.0235720911</v>
      </c>
      <c r="AZ35" s="35" t="n">
        <f aca="false">(AY35-AY34)/AY34</f>
        <v>0.00558733566731199</v>
      </c>
      <c r="BB35" s="32" t="n">
        <f aca="false">BB34*(1+AX35)*(1+AZ35)</f>
        <v>103.920080204154</v>
      </c>
      <c r="BE35" s="35" t="n">
        <f aca="false">T42/AF42</f>
        <v>0.00941754924464482</v>
      </c>
    </row>
    <row r="36" customFormat="false" ht="12" hidden="false" customHeight="false" outlineLevel="0" collapsed="false">
      <c r="A36" s="32" t="n">
        <f aca="false">A32+1</f>
        <v>2020</v>
      </c>
      <c r="B36" s="32" t="n">
        <f aca="false">B32</f>
        <v>3</v>
      </c>
      <c r="C36" s="33"/>
      <c r="D36" s="33" t="n">
        <v>110854863.178281</v>
      </c>
      <c r="E36" s="33"/>
      <c r="F36" s="34" t="n">
        <v>20582527.1615204</v>
      </c>
      <c r="G36" s="33" t="n">
        <v>433343.564908679</v>
      </c>
      <c r="H36" s="33" t="n">
        <v>2384128.43710542</v>
      </c>
      <c r="I36" s="34" t="n">
        <v>13402.378296144</v>
      </c>
      <c r="J36" s="33" t="n">
        <v>73735.9310444936</v>
      </c>
      <c r="K36" s="33"/>
      <c r="L36" s="34" t="n">
        <v>2771449.54542328</v>
      </c>
      <c r="M36" s="34"/>
      <c r="N36" s="34" t="n">
        <v>854936.709252458</v>
      </c>
      <c r="O36" s="33"/>
      <c r="P36" s="33" t="n">
        <v>19084674.3933156</v>
      </c>
      <c r="Q36" s="34"/>
      <c r="R36" s="34" t="n">
        <v>16794096.2565864</v>
      </c>
      <c r="S36" s="34"/>
      <c r="T36" s="33" t="n">
        <v>64213682.6099308</v>
      </c>
      <c r="U36" s="33"/>
      <c r="V36" s="34" t="n">
        <v>108371.69464879</v>
      </c>
      <c r="W36" s="34"/>
      <c r="X36" s="34" t="n">
        <v>272198.45253122</v>
      </c>
      <c r="Y36" s="33"/>
      <c r="Z36" s="33" t="n">
        <f aca="false">R36+V36-N36-L36-F36</f>
        <v>-7306445.4649609</v>
      </c>
      <c r="AA36" s="33"/>
      <c r="AB36" s="33" t="n">
        <f aca="false">T36-P36-D36</f>
        <v>-65725854.9616654</v>
      </c>
      <c r="AC36" s="13"/>
      <c r="AD36" s="33"/>
      <c r="AE36" s="33"/>
      <c r="AF36" s="33" t="n">
        <f aca="false">BB36/100*AF25</f>
        <v>5994948208.76443</v>
      </c>
      <c r="AG36" s="35" t="n">
        <f aca="false">(AF36-AF35)/AF35</f>
        <v>0.00379010453526958</v>
      </c>
      <c r="AH36" s="35"/>
      <c r="AI36" s="35" t="n">
        <f aca="false">AB36/AF36</f>
        <v>-0.0109635400795583</v>
      </c>
      <c r="AJ36" s="32"/>
      <c r="AK36" s="35"/>
      <c r="AL36" s="35"/>
      <c r="AM36" s="35"/>
      <c r="AN36" s="35"/>
      <c r="AO36" s="35"/>
      <c r="AP36" s="35"/>
      <c r="AQ36" s="35"/>
      <c r="AR36" s="35"/>
      <c r="AS36" s="35"/>
      <c r="AT36" s="33"/>
      <c r="AV36" s="32" t="n">
        <v>11594810</v>
      </c>
      <c r="AX36" s="32" t="n">
        <f aca="false">(AV36-AV35)/AV35</f>
        <v>0.00657902846994182</v>
      </c>
      <c r="AY36" s="39" t="n">
        <v>6762.2354209307</v>
      </c>
      <c r="AZ36" s="35" t="n">
        <f aca="false">(AY36-AY35)/AY35</f>
        <v>-0.00277069545042243</v>
      </c>
      <c r="BA36" s="32"/>
      <c r="BB36" s="32" t="n">
        <f aca="false">BB35*(1+AX36)*(1+AZ36)</f>
        <v>104.313948171441</v>
      </c>
      <c r="BC36" s="32"/>
      <c r="BE36" s="35" t="n">
        <f aca="false">T43/AF43</f>
        <v>0.011100521704799</v>
      </c>
    </row>
    <row r="37" customFormat="false" ht="12" hidden="false" customHeight="false" outlineLevel="0" collapsed="false">
      <c r="A37" s="32" t="n">
        <f aca="false">A33+1</f>
        <v>2020</v>
      </c>
      <c r="B37" s="32" t="n">
        <f aca="false">B33</f>
        <v>4</v>
      </c>
      <c r="C37" s="33"/>
      <c r="D37" s="33" t="n">
        <v>111419835.685566</v>
      </c>
      <c r="E37" s="33"/>
      <c r="F37" s="34" t="n">
        <v>20704005.462045</v>
      </c>
      <c r="G37" s="33" t="n">
        <v>452131.424527427</v>
      </c>
      <c r="H37" s="33" t="n">
        <v>2487493.697413</v>
      </c>
      <c r="I37" s="34" t="n">
        <v>13983.446119405</v>
      </c>
      <c r="J37" s="33" t="n">
        <v>76932.7947653506</v>
      </c>
      <c r="K37" s="33"/>
      <c r="L37" s="34" t="n">
        <v>2767768.30331775</v>
      </c>
      <c r="M37" s="34"/>
      <c r="N37" s="34" t="n">
        <v>861362.089106396</v>
      </c>
      <c r="O37" s="33"/>
      <c r="P37" s="33" t="n">
        <v>19100922.9546929</v>
      </c>
      <c r="Q37" s="34"/>
      <c r="R37" s="34" t="n">
        <v>19637295.5011236</v>
      </c>
      <c r="S37" s="34"/>
      <c r="T37" s="33" t="n">
        <v>75084901.3463304</v>
      </c>
      <c r="U37" s="33"/>
      <c r="V37" s="34" t="n">
        <v>108117.13599348</v>
      </c>
      <c r="W37" s="34"/>
      <c r="X37" s="34" t="n">
        <v>271559.074580378</v>
      </c>
      <c r="Y37" s="33"/>
      <c r="Z37" s="33" t="n">
        <f aca="false">R37+V37-N37-L37-F37</f>
        <v>-4587723.2173521</v>
      </c>
      <c r="AA37" s="33"/>
      <c r="AB37" s="33" t="n">
        <f aca="false">T37-P37-D37</f>
        <v>-55435857.2939287</v>
      </c>
      <c r="AC37" s="13"/>
      <c r="AD37" s="33"/>
      <c r="AE37" s="33"/>
      <c r="AF37" s="33" t="n">
        <f aca="false">BB37/100*AF25</f>
        <v>6004918873.98142</v>
      </c>
      <c r="AG37" s="35" t="n">
        <f aca="false">(AF37-AF36)/AF36</f>
        <v>0.0016631778740652</v>
      </c>
      <c r="AH37" s="35" t="n">
        <f aca="false">(AF37-AF33)/AF33</f>
        <v>0.0126000075260423</v>
      </c>
      <c r="AI37" s="35" t="n">
        <f aca="false">AB37/AF37</f>
        <v>-0.0092317412536788</v>
      </c>
      <c r="AJ37" s="40"/>
      <c r="AV37" s="32" t="n">
        <v>11641835</v>
      </c>
      <c r="AX37" s="32" t="n">
        <f aca="false">(AV37-AV36)/AV36</f>
        <v>0.00405569388372901</v>
      </c>
      <c r="AY37" s="39" t="n">
        <v>6746.122015465</v>
      </c>
      <c r="AZ37" s="35" t="n">
        <f aca="false">(AY37-AY36)/AY36</f>
        <v>-0.00238285189182039</v>
      </c>
      <c r="BA37" s="32"/>
      <c r="BB37" s="32" t="n">
        <f aca="false">BB36*(1+AX37)*(1+AZ37)</f>
        <v>104.487440821996</v>
      </c>
      <c r="BC37" s="40" t="e">
        <f aca="false">(BA37-BA33)/BA33</f>
        <v>#DIV/0!</v>
      </c>
      <c r="BE37" s="35" t="n">
        <f aca="false">T44/AF44</f>
        <v>0.0093953306974433</v>
      </c>
    </row>
    <row r="38" s="24" customFormat="true" ht="12" hidden="false" customHeight="false" outlineLevel="0" collapsed="false">
      <c r="A38" s="24" t="n">
        <f aca="false">A34+1</f>
        <v>2021</v>
      </c>
      <c r="B38" s="24" t="n">
        <f aca="false">B34</f>
        <v>1</v>
      </c>
      <c r="C38" s="25"/>
      <c r="D38" s="25" t="n">
        <v>111572612.782774</v>
      </c>
      <c r="E38" s="25"/>
      <c r="F38" s="26" t="n">
        <v>20764829.2667261</v>
      </c>
      <c r="G38" s="25" t="n">
        <v>485186.183334105</v>
      </c>
      <c r="H38" s="25" t="n">
        <v>2669351.22763678</v>
      </c>
      <c r="I38" s="26" t="n">
        <v>15005.758247447</v>
      </c>
      <c r="J38" s="25" t="n">
        <v>82557.2544629956</v>
      </c>
      <c r="K38" s="25"/>
      <c r="L38" s="26" t="n">
        <v>3269673.26501579</v>
      </c>
      <c r="M38" s="26"/>
      <c r="N38" s="26" t="n">
        <v>864372.039527856</v>
      </c>
      <c r="O38" s="25"/>
      <c r="P38" s="25" t="n">
        <v>21721870.0460398</v>
      </c>
      <c r="Q38" s="26"/>
      <c r="R38" s="26" t="n">
        <v>15704596.4608181</v>
      </c>
      <c r="S38" s="26"/>
      <c r="T38" s="25" t="n">
        <v>60047885.7120111</v>
      </c>
      <c r="U38" s="25"/>
      <c r="V38" s="26" t="n">
        <v>110839.638583861</v>
      </c>
      <c r="W38" s="26"/>
      <c r="X38" s="26" t="n">
        <v>278397.216168138</v>
      </c>
      <c r="Y38" s="25"/>
      <c r="Z38" s="25" t="n">
        <f aca="false">R38+V38-N38-L38-F38</f>
        <v>-9083438.47186779</v>
      </c>
      <c r="AA38" s="25"/>
      <c r="AB38" s="25" t="n">
        <f aca="false">T38-P38-D38</f>
        <v>-73246597.1168029</v>
      </c>
      <c r="AC38" s="13"/>
      <c r="AD38" s="25"/>
      <c r="AE38" s="25"/>
      <c r="AF38" s="25" t="n">
        <f aca="false">BB38/100*AF25</f>
        <v>6025862058.50092</v>
      </c>
      <c r="AG38" s="27" t="n">
        <f aca="false">(AF38-AF37)/AF37</f>
        <v>0.00348767151713751</v>
      </c>
      <c r="AH38" s="27"/>
      <c r="AI38" s="27" t="n">
        <f aca="false">AB38/AF38</f>
        <v>-0.0121553723609506</v>
      </c>
      <c r="AT38" s="27" t="n">
        <f aca="false">AVERAGE(AG38:AG41)</f>
        <v>0.00439055009371084</v>
      </c>
      <c r="AV38" s="24" t="n">
        <v>11663401</v>
      </c>
      <c r="AX38" s="24" t="n">
        <f aca="false">(AV38-AV37)/AV37</f>
        <v>0.00185245710835105</v>
      </c>
      <c r="AY38" s="31" t="n">
        <v>6757.1329740596</v>
      </c>
      <c r="AZ38" s="27" t="n">
        <f aca="false">(AY38-AY37)/AY37</f>
        <v>0.00163219084525278</v>
      </c>
      <c r="BB38" s="24" t="n">
        <f aca="false">BB37*(1+AX38)*(1+AZ38)</f>
        <v>104.85185869325</v>
      </c>
      <c r="BE38" s="27" t="n">
        <f aca="false">T45/AF45</f>
        <v>0.0110853764696913</v>
      </c>
    </row>
    <row r="39" s="32" customFormat="true" ht="12" hidden="false" customHeight="false" outlineLevel="0" collapsed="false">
      <c r="A39" s="32" t="n">
        <f aca="false">A35+1</f>
        <v>2021</v>
      </c>
      <c r="B39" s="32" t="n">
        <f aca="false">B35</f>
        <v>2</v>
      </c>
      <c r="C39" s="33"/>
      <c r="D39" s="33" t="n">
        <v>111835083.947077</v>
      </c>
      <c r="E39" s="33"/>
      <c r="F39" s="34" t="n">
        <v>20833744.3879606</v>
      </c>
      <c r="G39" s="33" t="n">
        <v>506394.06352625</v>
      </c>
      <c r="H39" s="33" t="n">
        <v>2786030.72711769</v>
      </c>
      <c r="I39" s="34" t="n">
        <v>15661.672067822</v>
      </c>
      <c r="J39" s="33" t="n">
        <v>86165.8987768347</v>
      </c>
      <c r="K39" s="33"/>
      <c r="L39" s="34" t="n">
        <v>2743070.6466976</v>
      </c>
      <c r="M39" s="34"/>
      <c r="N39" s="34" t="n">
        <v>868046.436729878</v>
      </c>
      <c r="O39" s="33"/>
      <c r="P39" s="33" t="n">
        <v>19009542.0055062</v>
      </c>
      <c r="Q39" s="34"/>
      <c r="R39" s="34" t="n">
        <v>18635125.17978</v>
      </c>
      <c r="S39" s="34"/>
      <c r="T39" s="33" t="n">
        <v>71253016.262868</v>
      </c>
      <c r="U39" s="33"/>
      <c r="V39" s="34" t="n">
        <v>107145.192786656</v>
      </c>
      <c r="W39" s="34"/>
      <c r="X39" s="34" t="n">
        <v>269117.833463838</v>
      </c>
      <c r="Y39" s="33"/>
      <c r="Z39" s="33" t="n">
        <f aca="false">R39+V39-N39-L39-F39</f>
        <v>-5702591.09882138</v>
      </c>
      <c r="AA39" s="33"/>
      <c r="AB39" s="33" t="n">
        <f aca="false">T39-P39-D39</f>
        <v>-59591609.6897157</v>
      </c>
      <c r="AC39" s="13"/>
      <c r="AD39" s="33"/>
      <c r="AE39" s="33"/>
      <c r="AF39" s="33" t="n">
        <f aca="false">BB39/100*AF25</f>
        <v>6054394588.41421</v>
      </c>
      <c r="AG39" s="35" t="n">
        <f aca="false">(AF39-AF38)/AF38</f>
        <v>0.00473501212544921</v>
      </c>
      <c r="AH39" s="35"/>
      <c r="AI39" s="35" t="n">
        <f aca="false">AB39/AF39</f>
        <v>-0.00984270331566284</v>
      </c>
      <c r="AV39" s="32" t="n">
        <v>11662781</v>
      </c>
      <c r="AX39" s="32" t="n">
        <f aca="false">(AV39-AV38)/AV38</f>
        <v>-5.31577367527705E-005</v>
      </c>
      <c r="AY39" s="39" t="n">
        <v>6789.4889944937</v>
      </c>
      <c r="AZ39" s="35" t="n">
        <f aca="false">(AY39-AY38)/AY38</f>
        <v>0.00478842440400593</v>
      </c>
      <c r="BB39" s="32" t="n">
        <f aca="false">BB38*(1+AX39)*(1+AZ39)</f>
        <v>105.348333515538</v>
      </c>
      <c r="BE39" s="35" t="n">
        <f aca="false">T46/AF46</f>
        <v>0.00942760920128581</v>
      </c>
    </row>
    <row r="40" customFormat="false" ht="12" hidden="false" customHeight="false" outlineLevel="0" collapsed="false">
      <c r="A40" s="32" t="n">
        <f aca="false">A36+1</f>
        <v>2021</v>
      </c>
      <c r="B40" s="32" t="n">
        <f aca="false">B36</f>
        <v>3</v>
      </c>
      <c r="C40" s="33"/>
      <c r="D40" s="33" t="n">
        <v>112075406.525668</v>
      </c>
      <c r="E40" s="33"/>
      <c r="F40" s="34" t="n">
        <v>20918619.5086573</v>
      </c>
      <c r="G40" s="33" t="n">
        <v>547587.710811674</v>
      </c>
      <c r="H40" s="33" t="n">
        <v>3012666.02039121</v>
      </c>
      <c r="I40" s="34" t="n">
        <v>16935.7023962369</v>
      </c>
      <c r="J40" s="33" t="n">
        <v>93175.2377440558</v>
      </c>
      <c r="K40" s="33"/>
      <c r="L40" s="34" t="n">
        <v>2682960.0652121</v>
      </c>
      <c r="M40" s="34"/>
      <c r="N40" s="34" t="n">
        <v>873071.575211663</v>
      </c>
      <c r="O40" s="33"/>
      <c r="P40" s="33" t="n">
        <v>18725274.7416955</v>
      </c>
      <c r="Q40" s="34"/>
      <c r="R40" s="34" t="n">
        <v>15911043.0767671</v>
      </c>
      <c r="S40" s="34"/>
      <c r="T40" s="33" t="n">
        <v>60837252.2411711</v>
      </c>
      <c r="U40" s="33"/>
      <c r="V40" s="34" t="n">
        <v>108370.386629207</v>
      </c>
      <c r="W40" s="34"/>
      <c r="X40" s="34" t="n">
        <v>272195.16716314</v>
      </c>
      <c r="Y40" s="33"/>
      <c r="Z40" s="33" t="n">
        <f aca="false">R40+V40-N40-L40-F40</f>
        <v>-8455237.6856848</v>
      </c>
      <c r="AA40" s="33"/>
      <c r="AB40" s="33" t="n">
        <f aca="false">T40-P40-D40</f>
        <v>-69963429.0261925</v>
      </c>
      <c r="AC40" s="13"/>
      <c r="AD40" s="33"/>
      <c r="AE40" s="33"/>
      <c r="AF40" s="33" t="n">
        <f aca="false">BB40/100*AF25</f>
        <v>6102315718.38175</v>
      </c>
      <c r="AG40" s="35" t="n">
        <f aca="false">(AF40-AF39)/AF39</f>
        <v>0.00791509857306665</v>
      </c>
      <c r="AH40" s="35"/>
      <c r="AI40" s="35" t="n">
        <f aca="false">AB40/AF40</f>
        <v>-0.0114650621591807</v>
      </c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3"/>
      <c r="AV40" s="32" t="n">
        <v>11720545</v>
      </c>
      <c r="AX40" s="32" t="n">
        <f aca="false">(AV40-AV39)/AV39</f>
        <v>0.00495284958193076</v>
      </c>
      <c r="AY40" s="39" t="n">
        <v>6809.5020298641</v>
      </c>
      <c r="AZ40" s="35" t="n">
        <f aca="false">(AY40-AY39)/AY39</f>
        <v>0.00294764972542565</v>
      </c>
      <c r="BA40" s="32"/>
      <c r="BB40" s="32" t="n">
        <f aca="false">BB39*(1+AX40)*(1+AZ40)</f>
        <v>106.182175959822</v>
      </c>
      <c r="BC40" s="32"/>
      <c r="BE40" s="35" t="n">
        <f aca="false">T47/AF47</f>
        <v>0.0111046819428467</v>
      </c>
    </row>
    <row r="41" customFormat="false" ht="12" hidden="false" customHeight="false" outlineLevel="0" collapsed="false">
      <c r="A41" s="32" t="n">
        <f aca="false">A37+1</f>
        <v>2021</v>
      </c>
      <c r="B41" s="32" t="n">
        <f aca="false">B37</f>
        <v>4</v>
      </c>
      <c r="C41" s="33"/>
      <c r="D41" s="33" t="n">
        <v>112489952.660282</v>
      </c>
      <c r="E41" s="33"/>
      <c r="F41" s="34" t="n">
        <v>21026018.1039518</v>
      </c>
      <c r="G41" s="33" t="n">
        <v>579637.639064278</v>
      </c>
      <c r="H41" s="33" t="n">
        <v>3188995.26937942</v>
      </c>
      <c r="I41" s="34" t="n">
        <v>17926.937290648</v>
      </c>
      <c r="J41" s="33" t="n">
        <v>98628.7196715296</v>
      </c>
      <c r="K41" s="33"/>
      <c r="L41" s="34" t="n">
        <v>2734123.26633124</v>
      </c>
      <c r="M41" s="34"/>
      <c r="N41" s="34" t="n">
        <v>878711.012874152</v>
      </c>
      <c r="O41" s="33"/>
      <c r="P41" s="33" t="n">
        <v>19021787.3576383</v>
      </c>
      <c r="Q41" s="34"/>
      <c r="R41" s="34" t="n">
        <v>18683426.2739006</v>
      </c>
      <c r="S41" s="34"/>
      <c r="T41" s="33" t="n">
        <v>71437699.6825759</v>
      </c>
      <c r="U41" s="33"/>
      <c r="V41" s="34" t="n">
        <v>114710.65483144</v>
      </c>
      <c r="W41" s="34"/>
      <c r="X41" s="34" t="n">
        <v>288120.092937104</v>
      </c>
      <c r="Y41" s="33"/>
      <c r="Z41" s="33" t="n">
        <f aca="false">R41+V41-N41-L41-F41</f>
        <v>-5840715.45442516</v>
      </c>
      <c r="AA41" s="33"/>
      <c r="AB41" s="33" t="n">
        <f aca="false">T41-P41-D41</f>
        <v>-60074040.335344</v>
      </c>
      <c r="AC41" s="13"/>
      <c r="AD41" s="33"/>
      <c r="AE41" s="33"/>
      <c r="AF41" s="33" t="n">
        <f aca="false">BB41/100*AF25</f>
        <v>6111007967.70412</v>
      </c>
      <c r="AG41" s="35" t="n">
        <f aca="false">(AF41-AF40)/AF40</f>
        <v>0.00142441815918998</v>
      </c>
      <c r="AH41" s="35" t="n">
        <f aca="false">(AF41-AF37)/AF37</f>
        <v>0.0176670319698034</v>
      </c>
      <c r="AI41" s="35" t="n">
        <f aca="false">AB41/AF41</f>
        <v>-0.00983046342810015</v>
      </c>
      <c r="AJ41" s="40"/>
      <c r="AK41" s="32"/>
      <c r="AL41" s="32"/>
      <c r="AM41" s="32"/>
      <c r="AN41" s="32"/>
      <c r="AO41" s="32"/>
      <c r="AP41" s="32"/>
      <c r="AQ41" s="32"/>
      <c r="AR41" s="32"/>
      <c r="AS41" s="32"/>
      <c r="AV41" s="32" t="n">
        <v>11725050</v>
      </c>
      <c r="AX41" s="32" t="n">
        <f aca="false">(AV41-AV40)/AV40</f>
        <v>0.000384367791770775</v>
      </c>
      <c r="AY41" s="39" t="n">
        <v>6816.5815338189</v>
      </c>
      <c r="AZ41" s="35" t="n">
        <f aca="false">(AY41-AY40)/AY40</f>
        <v>0.00103965075915272</v>
      </c>
      <c r="BA41" s="32"/>
      <c r="BB41" s="32" t="n">
        <f aca="false">BB40*(1+AX41)*(1+AZ41)</f>
        <v>106.333423779442</v>
      </c>
      <c r="BC41" s="40" t="e">
        <f aca="false">(BA41-BA37)/BA37</f>
        <v>#DIV/0!</v>
      </c>
      <c r="BE41" s="35" t="n">
        <f aca="false">T48/AF48</f>
        <v>0.00946658312755666</v>
      </c>
    </row>
    <row r="42" s="24" customFormat="true" ht="12" hidden="false" customHeight="false" outlineLevel="0" collapsed="false">
      <c r="A42" s="24" t="n">
        <f aca="false">A38+1</f>
        <v>2022</v>
      </c>
      <c r="B42" s="24" t="n">
        <f aca="false">B38</f>
        <v>1</v>
      </c>
      <c r="C42" s="25"/>
      <c r="D42" s="25" t="n">
        <v>112892822.464446</v>
      </c>
      <c r="E42" s="25"/>
      <c r="F42" s="26" t="n">
        <v>21132860.9550985</v>
      </c>
      <c r="G42" s="25" t="n">
        <v>613254.134443505</v>
      </c>
      <c r="H42" s="25" t="n">
        <v>3373943.30848628</v>
      </c>
      <c r="I42" s="26" t="n">
        <v>18966.622714747</v>
      </c>
      <c r="J42" s="25" t="n">
        <v>104348.762118129</v>
      </c>
      <c r="K42" s="25"/>
      <c r="L42" s="26" t="n">
        <v>3191007.85101985</v>
      </c>
      <c r="M42" s="26"/>
      <c r="N42" s="26" t="n">
        <v>884289.459224354</v>
      </c>
      <c r="O42" s="25"/>
      <c r="P42" s="25" t="n">
        <v>21423254.6054364</v>
      </c>
      <c r="Q42" s="26"/>
      <c r="R42" s="26" t="n">
        <v>15042567.0002537</v>
      </c>
      <c r="S42" s="26"/>
      <c r="T42" s="25" t="n">
        <v>57516558.6903242</v>
      </c>
      <c r="U42" s="25"/>
      <c r="V42" s="26" t="n">
        <v>113783.053866623</v>
      </c>
      <c r="W42" s="26"/>
      <c r="X42" s="26" t="n">
        <v>285790.226748263</v>
      </c>
      <c r="Y42" s="25"/>
      <c r="Z42" s="25" t="n">
        <f aca="false">R42+V42-N42-L42-F42</f>
        <v>-10051808.2112224</v>
      </c>
      <c r="AA42" s="25"/>
      <c r="AB42" s="25" t="n">
        <f aca="false">T42-P42-D42</f>
        <v>-76799518.3795587</v>
      </c>
      <c r="AC42" s="13"/>
      <c r="AD42" s="25"/>
      <c r="AE42" s="25"/>
      <c r="AF42" s="25" t="n">
        <f aca="false">BB42/100*AF25</f>
        <v>6107380720.41729</v>
      </c>
      <c r="AG42" s="27" t="n">
        <f aca="false">(AF42-AF41)/AF41</f>
        <v>-0.000593559574133769</v>
      </c>
      <c r="AH42" s="27"/>
      <c r="AI42" s="27" t="n">
        <f aca="false">AB42/AF42</f>
        <v>-0.0125748699639461</v>
      </c>
      <c r="AT42" s="27" t="n">
        <f aca="false">AVERAGE(AG42:AG45)</f>
        <v>0.00223964200287204</v>
      </c>
      <c r="AV42" s="24" t="n">
        <v>11717986</v>
      </c>
      <c r="AX42" s="24" t="n">
        <f aca="false">(AV42-AV41)/AV41</f>
        <v>-0.000602470778376212</v>
      </c>
      <c r="AY42" s="31" t="n">
        <v>6816.6423143877</v>
      </c>
      <c r="AZ42" s="27" t="n">
        <f aca="false">(AY42-AY41)/AY41</f>
        <v>8.91657621904055E-006</v>
      </c>
      <c r="BB42" s="24" t="n">
        <f aca="false">BB41*(1+AX42)*(1+AZ42)</f>
        <v>106.270308557707</v>
      </c>
      <c r="BE42" s="27" t="n">
        <f aca="false">T49/AF49</f>
        <v>0.0111133009387319</v>
      </c>
    </row>
    <row r="43" s="32" customFormat="true" ht="12" hidden="false" customHeight="false" outlineLevel="0" collapsed="false">
      <c r="A43" s="32" t="n">
        <f aca="false">A39+1</f>
        <v>2022</v>
      </c>
      <c r="B43" s="32" t="n">
        <f aca="false">B39</f>
        <v>2</v>
      </c>
      <c r="C43" s="33"/>
      <c r="D43" s="33" t="n">
        <v>113018193.13275</v>
      </c>
      <c r="E43" s="33"/>
      <c r="F43" s="34" t="n">
        <v>21174589.6070115</v>
      </c>
      <c r="G43" s="33" t="n">
        <v>632195.183351556</v>
      </c>
      <c r="H43" s="33" t="n">
        <v>3478151.37106546</v>
      </c>
      <c r="I43" s="34" t="n">
        <v>19552.428351079</v>
      </c>
      <c r="J43" s="33" t="n">
        <v>107571.691888622</v>
      </c>
      <c r="K43" s="33"/>
      <c r="L43" s="34" t="n">
        <v>2663551.05603113</v>
      </c>
      <c r="M43" s="34"/>
      <c r="N43" s="34" t="n">
        <v>886897.409236319</v>
      </c>
      <c r="O43" s="33"/>
      <c r="P43" s="33" t="n">
        <v>18700626.960312</v>
      </c>
      <c r="Q43" s="34"/>
      <c r="R43" s="34" t="n">
        <v>17786833.5020255</v>
      </c>
      <c r="S43" s="34"/>
      <c r="T43" s="33" t="n">
        <v>68009499.5100918</v>
      </c>
      <c r="U43" s="33"/>
      <c r="V43" s="34" t="n">
        <v>114088.423895263</v>
      </c>
      <c r="W43" s="34"/>
      <c r="X43" s="34" t="n">
        <v>286557.228219584</v>
      </c>
      <c r="Y43" s="33"/>
      <c r="Z43" s="33" t="n">
        <f aca="false">R43+V43-N43-L43-F43</f>
        <v>-6824116.14635817</v>
      </c>
      <c r="AA43" s="33"/>
      <c r="AB43" s="33" t="n">
        <f aca="false">T43-P43-D43</f>
        <v>-63709320.58297</v>
      </c>
      <c r="AC43" s="13"/>
      <c r="AD43" s="33"/>
      <c r="AE43" s="33"/>
      <c r="AF43" s="33" t="n">
        <f aca="false">BB43/100*AF25</f>
        <v>6126693980.58022</v>
      </c>
      <c r="AG43" s="35" t="n">
        <f aca="false">(AF43-AF42)/AF42</f>
        <v>0.00316228200714113</v>
      </c>
      <c r="AH43" s="35"/>
      <c r="AI43" s="35" t="n">
        <f aca="false">AB43/AF43</f>
        <v>-0.0103986457924795</v>
      </c>
      <c r="AV43" s="32" t="n">
        <v>11695249</v>
      </c>
      <c r="AX43" s="32" t="n">
        <f aca="false">(AV43-AV42)/AV42</f>
        <v>-0.0019403505005041</v>
      </c>
      <c r="AY43" s="39" t="n">
        <v>6851.4927571281</v>
      </c>
      <c r="AZ43" s="35" t="n">
        <f aca="false">(AY43-AY42)/AY42</f>
        <v>0.005112552651742</v>
      </c>
      <c r="BB43" s="32" t="n">
        <f aca="false">BB42*(1+AX43)*(1+AZ43)</f>
        <v>106.606365242352</v>
      </c>
      <c r="BE43" s="35" t="n">
        <f aca="false">T50/AF50</f>
        <v>0.00944985701614022</v>
      </c>
    </row>
    <row r="44" customFormat="false" ht="12" hidden="false" customHeight="false" outlineLevel="0" collapsed="false">
      <c r="A44" s="32" t="n">
        <f aca="false">A40+1</f>
        <v>2022</v>
      </c>
      <c r="B44" s="32" t="n">
        <f aca="false">B40</f>
        <v>3</v>
      </c>
      <c r="C44" s="33"/>
      <c r="D44" s="33" t="n">
        <v>113514643.314383</v>
      </c>
      <c r="E44" s="33"/>
      <c r="F44" s="34" t="n">
        <v>21290649.1292516</v>
      </c>
      <c r="G44" s="33" t="n">
        <v>658019.008487285</v>
      </c>
      <c r="H44" s="33" t="n">
        <v>3620226.43770203</v>
      </c>
      <c r="I44" s="34" t="n">
        <v>20351.103355277</v>
      </c>
      <c r="J44" s="33" t="n">
        <v>111965.766114497</v>
      </c>
      <c r="K44" s="33"/>
      <c r="L44" s="34" t="n">
        <v>2609402.42006229</v>
      </c>
      <c r="M44" s="34"/>
      <c r="N44" s="34" t="n">
        <v>893702.429047622</v>
      </c>
      <c r="O44" s="33"/>
      <c r="P44" s="33" t="n">
        <v>18457088.6420543</v>
      </c>
      <c r="Q44" s="34"/>
      <c r="R44" s="34" t="n">
        <v>15082005.2882407</v>
      </c>
      <c r="S44" s="34"/>
      <c r="T44" s="33" t="n">
        <v>57667354.4026261</v>
      </c>
      <c r="U44" s="33"/>
      <c r="V44" s="34" t="n">
        <v>114186.680734559</v>
      </c>
      <c r="W44" s="34"/>
      <c r="X44" s="34" t="n">
        <v>286804.021071663</v>
      </c>
      <c r="Y44" s="33"/>
      <c r="Z44" s="33" t="n">
        <f aca="false">R44+V44-N44-L44-F44</f>
        <v>-9597562.00938624</v>
      </c>
      <c r="AA44" s="33"/>
      <c r="AB44" s="33" t="n">
        <f aca="false">T44-P44-D44</f>
        <v>-74304377.5538114</v>
      </c>
      <c r="AC44" s="13"/>
      <c r="AD44" s="33"/>
      <c r="AE44" s="33"/>
      <c r="AF44" s="33" t="n">
        <f aca="false">BB44/100*AF25</f>
        <v>6137873828.99878</v>
      </c>
      <c r="AG44" s="35" t="n">
        <f aca="false">(AF44-AF43)/AF43</f>
        <v>0.00182477669914571</v>
      </c>
      <c r="AH44" s="35"/>
      <c r="AI44" s="35" t="n">
        <f aca="false">AB44/AF44</f>
        <v>-0.0121058822035011</v>
      </c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3"/>
      <c r="AV44" s="32" t="n">
        <v>11760267</v>
      </c>
      <c r="AX44" s="32" t="n">
        <f aca="false">(AV44-AV43)/AV43</f>
        <v>0.00555935149392715</v>
      </c>
      <c r="AY44" s="39" t="n">
        <v>6826.0468079463</v>
      </c>
      <c r="AZ44" s="35" t="n">
        <f aca="false">(AY44-AY43)/AY43</f>
        <v>-0.0037139277649132</v>
      </c>
      <c r="BA44" s="32"/>
      <c r="BB44" s="32" t="n">
        <f aca="false">BB43*(1+AX44)*(1+AZ44)</f>
        <v>106.800898053627</v>
      </c>
      <c r="BC44" s="32"/>
      <c r="BE44" s="35" t="n">
        <f aca="false">T51/AF51</f>
        <v>0.0110833762242412</v>
      </c>
    </row>
    <row r="45" customFormat="false" ht="12" hidden="false" customHeight="false" outlineLevel="0" collapsed="false">
      <c r="A45" s="32" t="n">
        <f aca="false">A41+1</f>
        <v>2022</v>
      </c>
      <c r="B45" s="32" t="n">
        <f aca="false">B41</f>
        <v>4</v>
      </c>
      <c r="C45" s="33"/>
      <c r="D45" s="33" t="n">
        <v>114136330.598839</v>
      </c>
      <c r="E45" s="33"/>
      <c r="F45" s="34" t="n">
        <v>21431164.6638803</v>
      </c>
      <c r="G45" s="33" t="n">
        <v>685535.520113955</v>
      </c>
      <c r="H45" s="33" t="n">
        <v>3771614.1659885</v>
      </c>
      <c r="I45" s="34" t="n">
        <v>21202.1294880609</v>
      </c>
      <c r="J45" s="33" t="n">
        <v>116647.860803771</v>
      </c>
      <c r="K45" s="33"/>
      <c r="L45" s="34" t="n">
        <v>2672231.73435218</v>
      </c>
      <c r="M45" s="34"/>
      <c r="N45" s="34" t="n">
        <v>901398.204142943</v>
      </c>
      <c r="O45" s="33"/>
      <c r="P45" s="33" t="n">
        <v>18825450.1365362</v>
      </c>
      <c r="Q45" s="34"/>
      <c r="R45" s="34" t="n">
        <v>17876213.6717539</v>
      </c>
      <c r="S45" s="40" t="n">
        <f aca="false">SUM(T42:T45)/AVERAGE(AF42:AF45)</f>
        <v>0.0410051809994821</v>
      </c>
      <c r="T45" s="33" t="n">
        <v>68351252.3357796</v>
      </c>
      <c r="U45" s="33"/>
      <c r="V45" s="34" t="n">
        <v>109984.394139116</v>
      </c>
      <c r="W45" s="34"/>
      <c r="X45" s="34" t="n">
        <v>276249.088696754</v>
      </c>
      <c r="Y45" s="33"/>
      <c r="Z45" s="33" t="n">
        <f aca="false">R45+V45-N45-L45-F45</f>
        <v>-7018596.53648239</v>
      </c>
      <c r="AA45" s="33"/>
      <c r="AB45" s="33" t="n">
        <f aca="false">T45-P45-D45</f>
        <v>-64610528.3995951</v>
      </c>
      <c r="AC45" s="13"/>
      <c r="AD45" s="33"/>
      <c r="AE45" s="33"/>
      <c r="AF45" s="33" t="n">
        <f aca="false">BB45/100*AF25</f>
        <v>6165893645.80083</v>
      </c>
      <c r="AG45" s="35" t="n">
        <f aca="false">(AF45-AF44)/AF44</f>
        <v>0.00456506887933511</v>
      </c>
      <c r="AH45" s="35" t="n">
        <f aca="false">(AF45-AF41)/AF41</f>
        <v>0.00898144436838703</v>
      </c>
      <c r="AI45" s="35" t="n">
        <f aca="false">AB45/AF45</f>
        <v>-0.0104786965379458</v>
      </c>
      <c r="AJ45" s="40"/>
      <c r="AK45" s="32"/>
      <c r="AL45" s="32"/>
      <c r="AM45" s="32"/>
      <c r="AN45" s="32"/>
      <c r="AO45" s="32"/>
      <c r="AP45" s="32"/>
      <c r="AQ45" s="32"/>
      <c r="AR45" s="32"/>
      <c r="AS45" s="32"/>
      <c r="AV45" s="32" t="n">
        <v>11772049</v>
      </c>
      <c r="AX45" s="32" t="n">
        <f aca="false">(AV45-AV44)/AV44</f>
        <v>0.00100184800226049</v>
      </c>
      <c r="AY45" s="39" t="n">
        <v>6850.3451771676</v>
      </c>
      <c r="AZ45" s="35" t="n">
        <f aca="false">(AY45-AY44)/AY44</f>
        <v>0.00355965464418059</v>
      </c>
      <c r="BA45" s="32"/>
      <c r="BB45" s="32" t="n">
        <f aca="false">BB44*(1+AX45)*(1+AZ45)</f>
        <v>107.288451509617</v>
      </c>
      <c r="BC45" s="40" t="e">
        <f aca="false">(BA45-BA41)/BA41</f>
        <v>#DIV/0!</v>
      </c>
      <c r="BE45" s="35" t="n">
        <f aca="false">T52/AF52</f>
        <v>0.00943144942988752</v>
      </c>
    </row>
    <row r="46" s="24" customFormat="true" ht="12" hidden="false" customHeight="false" outlineLevel="0" collapsed="false">
      <c r="A46" s="24" t="n">
        <f aca="false">A42+1</f>
        <v>2023</v>
      </c>
      <c r="B46" s="24" t="n">
        <f aca="false">B42</f>
        <v>1</v>
      </c>
      <c r="C46" s="25"/>
      <c r="D46" s="25" t="n">
        <v>114575600.084461</v>
      </c>
      <c r="E46" s="25"/>
      <c r="F46" s="26" t="n">
        <v>21533682.6643969</v>
      </c>
      <c r="G46" s="25" t="n">
        <v>708211.091886841</v>
      </c>
      <c r="H46" s="25" t="n">
        <v>3896368.47150762</v>
      </c>
      <c r="I46" s="26" t="n">
        <v>21903.435831552</v>
      </c>
      <c r="J46" s="25" t="n">
        <v>120506.241386835</v>
      </c>
      <c r="K46" s="25"/>
      <c r="L46" s="26" t="n">
        <v>3201559.83717006</v>
      </c>
      <c r="M46" s="26"/>
      <c r="N46" s="26" t="n">
        <v>907353.187988847</v>
      </c>
      <c r="O46" s="25"/>
      <c r="P46" s="25" t="n">
        <v>21604898.742494</v>
      </c>
      <c r="Q46" s="26"/>
      <c r="R46" s="26" t="n">
        <v>15310879.2209143</v>
      </c>
      <c r="S46" s="26"/>
      <c r="T46" s="25" t="n">
        <v>58542473.7210964</v>
      </c>
      <c r="U46" s="25"/>
      <c r="V46" s="26" t="n">
        <v>114115.795280284</v>
      </c>
      <c r="W46" s="26"/>
      <c r="X46" s="26" t="n">
        <v>286625.977247368</v>
      </c>
      <c r="Y46" s="25"/>
      <c r="Z46" s="25" t="n">
        <f aca="false">R46+V46-N46-L46-F46</f>
        <v>-10217600.6733612</v>
      </c>
      <c r="AA46" s="25"/>
      <c r="AB46" s="25" t="n">
        <f aca="false">T46-P46-D46</f>
        <v>-77638025.1058591</v>
      </c>
      <c r="AC46" s="13"/>
      <c r="AD46" s="25"/>
      <c r="AE46" s="25"/>
      <c r="AF46" s="25" t="n">
        <f aca="false">BB46/100*AF25</f>
        <v>6209683968.7746</v>
      </c>
      <c r="AG46" s="27" t="n">
        <f aca="false">(AF46-AF45)/AF45</f>
        <v>0.00710202372750876</v>
      </c>
      <c r="AH46" s="27"/>
      <c r="AI46" s="27" t="n">
        <f aca="false">AB46/AF46</f>
        <v>-0.0125027337133841</v>
      </c>
      <c r="AT46" s="27" t="n">
        <f aca="false">AVERAGE(AG46:AG49)</f>
        <v>0.00436544115759539</v>
      </c>
      <c r="AV46" s="24" t="n">
        <v>11817916</v>
      </c>
      <c r="AX46" s="24" t="n">
        <f aca="false">(AV46-AV45)/AV45</f>
        <v>0.00389626308894909</v>
      </c>
      <c r="AY46" s="31" t="n">
        <v>6872.2205120373</v>
      </c>
      <c r="AZ46" s="27" t="n">
        <f aca="false">(AY46-AY45)/AY45</f>
        <v>0.00319331862905408</v>
      </c>
      <c r="BB46" s="24" t="n">
        <f aca="false">BB45*(1+AX46)*(1+AZ46)</f>
        <v>108.050416637926</v>
      </c>
      <c r="BE46" s="27" t="n">
        <f aca="false">T53/AF53</f>
        <v>0.0110842088784385</v>
      </c>
    </row>
    <row r="47" s="32" customFormat="true" ht="12" hidden="false" customHeight="false" outlineLevel="0" collapsed="false">
      <c r="A47" s="32" t="n">
        <f aca="false">A43+1</f>
        <v>2023</v>
      </c>
      <c r="B47" s="32" t="n">
        <f aca="false">B43</f>
        <v>2</v>
      </c>
      <c r="C47" s="33"/>
      <c r="D47" s="33" t="n">
        <v>114846163.087224</v>
      </c>
      <c r="E47" s="33"/>
      <c r="F47" s="34" t="n">
        <v>21609754.1330305</v>
      </c>
      <c r="G47" s="33" t="n">
        <v>735104.532053157</v>
      </c>
      <c r="H47" s="33" t="n">
        <v>4044328.24445503</v>
      </c>
      <c r="I47" s="34" t="n">
        <v>22735.191712984</v>
      </c>
      <c r="J47" s="33" t="n">
        <v>125082.316838814</v>
      </c>
      <c r="K47" s="33"/>
      <c r="L47" s="34" t="n">
        <v>2602901.52605601</v>
      </c>
      <c r="M47" s="34"/>
      <c r="N47" s="34" t="n">
        <v>910778.117340315</v>
      </c>
      <c r="O47" s="33"/>
      <c r="P47" s="33" t="n">
        <v>18517300.8709956</v>
      </c>
      <c r="Q47" s="34"/>
      <c r="R47" s="34" t="n">
        <v>18081254.397233</v>
      </c>
      <c r="S47" s="34"/>
      <c r="T47" s="33" t="n">
        <v>69135243.3208773</v>
      </c>
      <c r="U47" s="33"/>
      <c r="V47" s="34" t="n">
        <v>113470.244197078</v>
      </c>
      <c r="W47" s="34"/>
      <c r="X47" s="34" t="n">
        <v>285004.539043896</v>
      </c>
      <c r="Y47" s="33"/>
      <c r="Z47" s="33" t="n">
        <f aca="false">R47+V47-N47-L47-F47</f>
        <v>-6928709.13499671</v>
      </c>
      <c r="AA47" s="33"/>
      <c r="AB47" s="33" t="n">
        <f aca="false">T47-P47-D47</f>
        <v>-64228220.6373426</v>
      </c>
      <c r="AC47" s="13"/>
      <c r="AD47" s="33"/>
      <c r="AE47" s="33"/>
      <c r="AF47" s="33" t="n">
        <f aca="false">BB47/100*AF25</f>
        <v>6225774288.42186</v>
      </c>
      <c r="AG47" s="35" t="n">
        <f aca="false">(AF47-AF46)/AF46</f>
        <v>0.00259116562584664</v>
      </c>
      <c r="AH47" s="35"/>
      <c r="AI47" s="35" t="n">
        <f aca="false">AB47/AF47</f>
        <v>-0.0103165032431048</v>
      </c>
      <c r="AV47" s="32" t="n">
        <v>11808542</v>
      </c>
      <c r="AX47" s="32" t="n">
        <f aca="false">(AV47-AV46)/AV46</f>
        <v>-0.000793202456338326</v>
      </c>
      <c r="AY47" s="39" t="n">
        <v>6895.4970988378</v>
      </c>
      <c r="AZ47" s="35" t="n">
        <f aca="false">(AY47-AY46)/AY46</f>
        <v>0.00338705470229439</v>
      </c>
      <c r="BB47" s="32" t="n">
        <f aca="false">BB46*(1+AX47)*(1+AZ47)</f>
        <v>108.330393163376</v>
      </c>
      <c r="BE47" s="35" t="n">
        <f aca="false">T54/AF54</f>
        <v>0.00939792252323106</v>
      </c>
    </row>
    <row r="48" customFormat="false" ht="12" hidden="false" customHeight="false" outlineLevel="0" collapsed="false">
      <c r="A48" s="32" t="n">
        <f aca="false">A44+1</f>
        <v>2023</v>
      </c>
      <c r="B48" s="32" t="n">
        <f aca="false">B44</f>
        <v>3</v>
      </c>
      <c r="C48" s="33"/>
      <c r="D48" s="33" t="n">
        <v>115150713.829448</v>
      </c>
      <c r="E48" s="33"/>
      <c r="F48" s="34" t="n">
        <v>21696043.5995575</v>
      </c>
      <c r="G48" s="33" t="n">
        <v>766038.296145394</v>
      </c>
      <c r="H48" s="33" t="n">
        <v>4214516.68755457</v>
      </c>
      <c r="I48" s="34" t="n">
        <v>23691.906066353</v>
      </c>
      <c r="J48" s="33" t="n">
        <v>130345.876934681</v>
      </c>
      <c r="K48" s="33"/>
      <c r="L48" s="34" t="n">
        <v>2572120.54241509</v>
      </c>
      <c r="M48" s="34"/>
      <c r="N48" s="34" t="n">
        <v>915597.685019348</v>
      </c>
      <c r="O48" s="33"/>
      <c r="P48" s="33" t="n">
        <v>18384094.0399239</v>
      </c>
      <c r="Q48" s="34"/>
      <c r="R48" s="34" t="n">
        <v>15462694.6212667</v>
      </c>
      <c r="S48" s="34"/>
      <c r="T48" s="33" t="n">
        <v>59122953.0624424</v>
      </c>
      <c r="U48" s="33"/>
      <c r="V48" s="34" t="n">
        <v>110107.690793929</v>
      </c>
      <c r="W48" s="34"/>
      <c r="X48" s="34" t="n">
        <v>276558.774346232</v>
      </c>
      <c r="Y48" s="33"/>
      <c r="Z48" s="33" t="n">
        <f aca="false">R48+V48-N48-L48-F48</f>
        <v>-9610959.51493136</v>
      </c>
      <c r="AA48" s="33"/>
      <c r="AB48" s="33" t="n">
        <f aca="false">T48-P48-D48</f>
        <v>-74411854.8069291</v>
      </c>
      <c r="AC48" s="13"/>
      <c r="AD48" s="33"/>
      <c r="AE48" s="33"/>
      <c r="AF48" s="33" t="n">
        <f aca="false">BB48/100*AF25</f>
        <v>6245437478.95046</v>
      </c>
      <c r="AG48" s="35" t="n">
        <f aca="false">(AF48-AF47)/AF47</f>
        <v>0.00315835261891321</v>
      </c>
      <c r="AH48" s="35"/>
      <c r="AI48" s="35" t="n">
        <f aca="false">AB48/AF48</f>
        <v>-0.0119145944631943</v>
      </c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3"/>
      <c r="AV48" s="32" t="n">
        <v>11855572</v>
      </c>
      <c r="AX48" s="32" t="n">
        <f aca="false">(AV48-AV47)/AV47</f>
        <v>0.00398271014321666</v>
      </c>
      <c r="AY48" s="39" t="n">
        <v>6889.8352932511</v>
      </c>
      <c r="AZ48" s="35" t="n">
        <f aca="false">(AY48-AY47)/AY47</f>
        <v>-0.000821087371301262</v>
      </c>
      <c r="BA48" s="32"/>
      <c r="BB48" s="32" t="n">
        <f aca="false">BB47*(1+AX48)*(1+AZ48)</f>
        <v>108.672538744332</v>
      </c>
      <c r="BC48" s="32"/>
      <c r="BE48" s="35" t="n">
        <f aca="false">T55/AF55</f>
        <v>0.0110517302446431</v>
      </c>
    </row>
    <row r="49" customFormat="false" ht="12" hidden="false" customHeight="false" outlineLevel="0" collapsed="false">
      <c r="A49" s="32" t="n">
        <f aca="false">A45+1</f>
        <v>2023</v>
      </c>
      <c r="B49" s="32" t="n">
        <f aca="false">B45</f>
        <v>4</v>
      </c>
      <c r="C49" s="33"/>
      <c r="D49" s="33" t="n">
        <v>115384119.827198</v>
      </c>
      <c r="E49" s="33"/>
      <c r="F49" s="34" t="n">
        <v>21772012.0184021</v>
      </c>
      <c r="G49" s="33" t="n">
        <v>799582.412019624</v>
      </c>
      <c r="H49" s="33" t="n">
        <v>4399066.51598034</v>
      </c>
      <c r="I49" s="34" t="n">
        <v>24729.3529490599</v>
      </c>
      <c r="J49" s="33" t="n">
        <v>136053.603587018</v>
      </c>
      <c r="K49" s="33"/>
      <c r="L49" s="34" t="n">
        <v>2656784.33429065</v>
      </c>
      <c r="M49" s="34"/>
      <c r="N49" s="34" t="n">
        <v>919415.859348141</v>
      </c>
      <c r="O49" s="33"/>
      <c r="P49" s="33" t="n">
        <v>18844421.3270544</v>
      </c>
      <c r="Q49" s="34"/>
      <c r="R49" s="34" t="n">
        <v>18236126.4104699</v>
      </c>
      <c r="S49" s="34"/>
      <c r="T49" s="33" t="n">
        <v>69727409.8865089</v>
      </c>
      <c r="U49" s="33"/>
      <c r="V49" s="34" t="n">
        <v>113830.077123349</v>
      </c>
      <c r="W49" s="34"/>
      <c r="X49" s="34" t="n">
        <v>285908.335611977</v>
      </c>
      <c r="Y49" s="33"/>
      <c r="Z49" s="33" t="n">
        <f aca="false">R49+V49-N49-L49-F49</f>
        <v>-6998255.72444769</v>
      </c>
      <c r="AA49" s="33"/>
      <c r="AB49" s="33" t="n">
        <f aca="false">T49-P49-D49</f>
        <v>-64501131.2677431</v>
      </c>
      <c r="AC49" s="13"/>
      <c r="AD49" s="33"/>
      <c r="AE49" s="33"/>
      <c r="AF49" s="33" t="n">
        <f aca="false">BB49/100*AF25</f>
        <v>6274230336.32575</v>
      </c>
      <c r="AG49" s="35" t="n">
        <f aca="false">(AF49-AF48)/AF48</f>
        <v>0.00461022265811294</v>
      </c>
      <c r="AH49" s="35" t="n">
        <f aca="false">(AF49-AF45)/AF45</f>
        <v>0.0175703144991316</v>
      </c>
      <c r="AI49" s="35" t="n">
        <f aca="false">AB49/AF49</f>
        <v>-0.0102803256830248</v>
      </c>
      <c r="AJ49" s="40"/>
      <c r="AK49" s="32"/>
      <c r="AL49" s="32"/>
      <c r="AM49" s="32"/>
      <c r="AN49" s="32"/>
      <c r="AO49" s="32"/>
      <c r="AP49" s="32"/>
      <c r="AQ49" s="32"/>
      <c r="AR49" s="32"/>
      <c r="AS49" s="32"/>
      <c r="AV49" s="32" t="n">
        <v>11894602</v>
      </c>
      <c r="AX49" s="32" t="n">
        <f aca="false">(AV49-AV48)/AV48</f>
        <v>0.00329212289377518</v>
      </c>
      <c r="AY49" s="39" t="n">
        <v>6898.8869842483</v>
      </c>
      <c r="AZ49" s="35" t="n">
        <f aca="false">(AY49-AY48)/AY48</f>
        <v>0.00131377465671302</v>
      </c>
      <c r="BA49" s="32"/>
      <c r="BB49" s="32" t="n">
        <f aca="false">BB48*(1+AX49)*(1+AZ49)</f>
        <v>109.173543344766</v>
      </c>
      <c r="BC49" s="40" t="e">
        <f aca="false">(BA49-BA45)/BA45</f>
        <v>#DIV/0!</v>
      </c>
      <c r="BE49" s="35" t="n">
        <f aca="false">T56/AF56</f>
        <v>0.00944901147149235</v>
      </c>
    </row>
    <row r="50" s="24" customFormat="true" ht="12" hidden="false" customHeight="false" outlineLevel="0" collapsed="false">
      <c r="A50" s="24" t="n">
        <f aca="false">A46+1</f>
        <v>2024</v>
      </c>
      <c r="B50" s="24" t="n">
        <f aca="false">B46</f>
        <v>1</v>
      </c>
      <c r="C50" s="25"/>
      <c r="D50" s="25" t="n">
        <v>116030801.026183</v>
      </c>
      <c r="E50" s="25"/>
      <c r="F50" s="26" t="n">
        <v>21917819.1131369</v>
      </c>
      <c r="G50" s="25" t="n">
        <v>827847.543927992</v>
      </c>
      <c r="H50" s="25" t="n">
        <v>4554572.93217803</v>
      </c>
      <c r="I50" s="26" t="n">
        <v>25603.532286432</v>
      </c>
      <c r="J50" s="25" t="n">
        <v>140863.080376636</v>
      </c>
      <c r="K50" s="25"/>
      <c r="L50" s="26" t="n">
        <v>3128900.24013861</v>
      </c>
      <c r="M50" s="26"/>
      <c r="N50" s="26" t="n">
        <v>926493.706495669</v>
      </c>
      <c r="O50" s="25"/>
      <c r="P50" s="25" t="n">
        <v>21333173.2335472</v>
      </c>
      <c r="Q50" s="26"/>
      <c r="R50" s="26" t="n">
        <v>15662099.8697603</v>
      </c>
      <c r="S50" s="26"/>
      <c r="T50" s="25" t="n">
        <v>59885396.3128497</v>
      </c>
      <c r="U50" s="25"/>
      <c r="V50" s="26" t="n">
        <v>115343.916670904</v>
      </c>
      <c r="W50" s="26"/>
      <c r="X50" s="26" t="n">
        <v>289710.664103383</v>
      </c>
      <c r="Y50" s="25"/>
      <c r="Z50" s="25" t="n">
        <f aca="false">R50+V50-N50-L50-F50</f>
        <v>-10195769.27334</v>
      </c>
      <c r="AA50" s="25"/>
      <c r="AB50" s="25" t="n">
        <f aca="false">T50-P50-D50</f>
        <v>-77478577.9468804</v>
      </c>
      <c r="AC50" s="13"/>
      <c r="AD50" s="25"/>
      <c r="AE50" s="25"/>
      <c r="AF50" s="25" t="n">
        <f aca="false">BB50/100*AF25</f>
        <v>6337174859.95463</v>
      </c>
      <c r="AG50" s="27" t="n">
        <f aca="false">(AF50-AF49)/AF49</f>
        <v>0.0100322302903763</v>
      </c>
      <c r="AH50" s="27"/>
      <c r="AI50" s="27" t="n">
        <f aca="false">AB50/AF50</f>
        <v>-0.0122260438853403</v>
      </c>
      <c r="AT50" s="27" t="n">
        <f aca="false">AVERAGE(AG50:AG53)</f>
        <v>0.00460854951127594</v>
      </c>
      <c r="AV50" s="24" t="n">
        <v>11949006</v>
      </c>
      <c r="AX50" s="24" t="n">
        <f aca="false">(AV50-AV49)/AV49</f>
        <v>0.00457383946095885</v>
      </c>
      <c r="AY50" s="31" t="n">
        <v>6936.3723536346</v>
      </c>
      <c r="AZ50" s="27" t="n">
        <f aca="false">(AY50-AY49)/AY49</f>
        <v>0.00543353869571819</v>
      </c>
      <c r="BB50" s="24" t="n">
        <f aca="false">BB49*(1+AX50)*(1+AZ50)</f>
        <v>110.268797473217</v>
      </c>
      <c r="BE50" s="27" t="n">
        <f aca="false">T57/AF57</f>
        <v>0.0110614317684234</v>
      </c>
    </row>
    <row r="51" s="32" customFormat="true" ht="12" hidden="false" customHeight="false" outlineLevel="0" collapsed="false">
      <c r="A51" s="32" t="n">
        <f aca="false">A47+1</f>
        <v>2024</v>
      </c>
      <c r="B51" s="32" t="n">
        <f aca="false">B47</f>
        <v>2</v>
      </c>
      <c r="C51" s="33"/>
      <c r="D51" s="33" t="n">
        <v>116624240.086142</v>
      </c>
      <c r="E51" s="33"/>
      <c r="F51" s="34" t="n">
        <v>22055110.4150262</v>
      </c>
      <c r="G51" s="33" t="n">
        <v>857274.271998098</v>
      </c>
      <c r="H51" s="33" t="n">
        <v>4716470.10773131</v>
      </c>
      <c r="I51" s="34" t="n">
        <v>26513.637278292</v>
      </c>
      <c r="J51" s="33" t="n">
        <v>145870.209517465</v>
      </c>
      <c r="K51" s="33"/>
      <c r="L51" s="34" t="n">
        <v>2639174.34182119</v>
      </c>
      <c r="M51" s="34"/>
      <c r="N51" s="34" t="n">
        <v>933696.33356221</v>
      </c>
      <c r="O51" s="33"/>
      <c r="P51" s="33" t="n">
        <v>18831609.9481207</v>
      </c>
      <c r="Q51" s="34"/>
      <c r="R51" s="34" t="n">
        <v>18367937.163616</v>
      </c>
      <c r="S51" s="34"/>
      <c r="T51" s="33" t="n">
        <v>70231399.7254251</v>
      </c>
      <c r="U51" s="33"/>
      <c r="V51" s="34" t="n">
        <v>117395.864190498</v>
      </c>
      <c r="W51" s="34"/>
      <c r="X51" s="34" t="n">
        <v>294864.564679718</v>
      </c>
      <c r="Y51" s="33"/>
      <c r="Z51" s="33" t="n">
        <f aca="false">R51+V51-N51-L51-F51</f>
        <v>-7142648.06260315</v>
      </c>
      <c r="AA51" s="33"/>
      <c r="AB51" s="33" t="n">
        <f aca="false">T51-P51-D51</f>
        <v>-65224450.3088373</v>
      </c>
      <c r="AC51" s="13"/>
      <c r="AD51" s="33"/>
      <c r="AE51" s="33"/>
      <c r="AF51" s="33" t="n">
        <f aca="false">BB51/100*AF25</f>
        <v>6336643122.50063</v>
      </c>
      <c r="AG51" s="35" t="n">
        <f aca="false">(AF51-AF50)/AF50</f>
        <v>-8.39076506101166E-005</v>
      </c>
      <c r="AH51" s="35"/>
      <c r="AI51" s="35" t="n">
        <f aca="false">AB51/AF51</f>
        <v>-0.0102932181989599</v>
      </c>
      <c r="AV51" s="32" t="n">
        <v>11958837</v>
      </c>
      <c r="AX51" s="32" t="n">
        <f aca="false">(AV51-AV50)/AV50</f>
        <v>0.00082274626023286</v>
      </c>
      <c r="AY51" s="39" t="n">
        <v>6930.0886344196</v>
      </c>
      <c r="AZ51" s="35" t="n">
        <f aca="false">(AY51-AY50)/AY50</f>
        <v>-0.000905908577948155</v>
      </c>
      <c r="BB51" s="32" t="n">
        <f aca="false">BB50*(1+AX51)*(1+AZ51)</f>
        <v>110.259545077485</v>
      </c>
      <c r="BE51" s="35" t="n">
        <f aca="false">T58/AF58</f>
        <v>0.00944602969035204</v>
      </c>
    </row>
    <row r="52" customFormat="false" ht="12" hidden="false" customHeight="false" outlineLevel="0" collapsed="false">
      <c r="A52" s="32" t="n">
        <f aca="false">A48+1</f>
        <v>2024</v>
      </c>
      <c r="B52" s="32" t="n">
        <f aca="false">B48</f>
        <v>3</v>
      </c>
      <c r="C52" s="33"/>
      <c r="D52" s="33" t="n">
        <v>116930392.712554</v>
      </c>
      <c r="E52" s="33"/>
      <c r="F52" s="34" t="n">
        <v>22133745.656601</v>
      </c>
      <c r="G52" s="33" t="n">
        <v>880262.64972488</v>
      </c>
      <c r="H52" s="33" t="n">
        <v>4842945.37931609</v>
      </c>
      <c r="I52" s="34" t="n">
        <v>27224.618032728</v>
      </c>
      <c r="J52" s="33" t="n">
        <v>149781.815855135</v>
      </c>
      <c r="K52" s="33"/>
      <c r="L52" s="34" t="n">
        <v>2587379.43690524</v>
      </c>
      <c r="M52" s="34"/>
      <c r="N52" s="34" t="n">
        <v>937565.416012269</v>
      </c>
      <c r="O52" s="33"/>
      <c r="P52" s="33" t="n">
        <v>18584132.4903656</v>
      </c>
      <c r="Q52" s="34"/>
      <c r="R52" s="34" t="n">
        <v>15692479.1856949</v>
      </c>
      <c r="S52" s="34"/>
      <c r="T52" s="33" t="n">
        <v>60001554.2603526</v>
      </c>
      <c r="U52" s="33"/>
      <c r="V52" s="34" t="n">
        <v>114436.628966167</v>
      </c>
      <c r="W52" s="34"/>
      <c r="X52" s="34" t="n">
        <v>287431.818967388</v>
      </c>
      <c r="Y52" s="33"/>
      <c r="Z52" s="33" t="n">
        <f aca="false">R52+V52-N52-L52-F52</f>
        <v>-9851774.69485746</v>
      </c>
      <c r="AA52" s="33"/>
      <c r="AB52" s="33" t="n">
        <f aca="false">T52-P52-D52</f>
        <v>-75512970.9425672</v>
      </c>
      <c r="AC52" s="13"/>
      <c r="AD52" s="33"/>
      <c r="AE52" s="33"/>
      <c r="AF52" s="33" t="n">
        <f aca="false">BB52/100*AF25</f>
        <v>6361859299.18814</v>
      </c>
      <c r="AG52" s="35" t="n">
        <f aca="false">(AF52-AF51)/AF51</f>
        <v>0.00397942194313873</v>
      </c>
      <c r="AH52" s="35"/>
      <c r="AI52" s="35" t="n">
        <f aca="false">AB52/AF52</f>
        <v>-0.0118696386372776</v>
      </c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3"/>
      <c r="AV52" s="32" t="n">
        <v>11993759</v>
      </c>
      <c r="AX52" s="32" t="n">
        <f aca="false">(AV52-AV51)/AV51</f>
        <v>0.00292018362655165</v>
      </c>
      <c r="AY52" s="39" t="n">
        <v>6937.4078763082</v>
      </c>
      <c r="AZ52" s="35" t="n">
        <f aca="false">(AY52-AY51)/AY51</f>
        <v>0.00105615415252378</v>
      </c>
      <c r="BA52" s="32"/>
      <c r="BB52" s="32" t="n">
        <f aca="false">BB51*(1+AX52)*(1+AZ52)</f>
        <v>110.698314330607</v>
      </c>
      <c r="BC52" s="32"/>
      <c r="BE52" s="35" t="n">
        <f aca="false">T59/AF59</f>
        <v>0.0111337716609254</v>
      </c>
    </row>
    <row r="53" customFormat="false" ht="12" hidden="false" customHeight="false" outlineLevel="0" collapsed="false">
      <c r="A53" s="32" t="n">
        <f aca="false">A49+1</f>
        <v>2024</v>
      </c>
      <c r="B53" s="32" t="n">
        <f aca="false">B49</f>
        <v>4</v>
      </c>
      <c r="C53" s="33"/>
      <c r="D53" s="33" t="n">
        <v>117149341.032233</v>
      </c>
      <c r="E53" s="33"/>
      <c r="F53" s="34" t="n">
        <v>22271845.9767915</v>
      </c>
      <c r="G53" s="33" t="n">
        <v>978566.521073167</v>
      </c>
      <c r="H53" s="33" t="n">
        <v>5383784.27514323</v>
      </c>
      <c r="I53" s="34" t="n">
        <v>30264.943950713</v>
      </c>
      <c r="J53" s="33" t="n">
        <v>166508.79201472</v>
      </c>
      <c r="K53" s="33"/>
      <c r="L53" s="34" t="n">
        <v>2610377.83679268</v>
      </c>
      <c r="M53" s="34"/>
      <c r="N53" s="34" t="n">
        <v>942054.251415387</v>
      </c>
      <c r="O53" s="33"/>
      <c r="P53" s="33" t="n">
        <v>18728167.5446787</v>
      </c>
      <c r="Q53" s="34"/>
      <c r="R53" s="34" t="n">
        <v>18525526.2351363</v>
      </c>
      <c r="S53" s="34"/>
      <c r="T53" s="33" t="n">
        <v>70833955.198896</v>
      </c>
      <c r="U53" s="33"/>
      <c r="V53" s="34" t="n">
        <v>119088.043960657</v>
      </c>
      <c r="W53" s="34"/>
      <c r="X53" s="34" t="n">
        <v>299114.832393392</v>
      </c>
      <c r="Y53" s="33"/>
      <c r="Z53" s="33" t="n">
        <f aca="false">R53+V53-N53-L53-F53</f>
        <v>-7179663.78590257</v>
      </c>
      <c r="AA53" s="33"/>
      <c r="AB53" s="33" t="n">
        <f aca="false">T53-P53-D53</f>
        <v>-65043553.3780161</v>
      </c>
      <c r="AC53" s="13"/>
      <c r="AD53" s="33"/>
      <c r="AE53" s="33"/>
      <c r="AF53" s="33" t="n">
        <f aca="false">BB53/100*AF25</f>
        <v>6390528722.05299</v>
      </c>
      <c r="AG53" s="35" t="n">
        <f aca="false">(AF53-AF52)/AF52</f>
        <v>0.00450645346219882</v>
      </c>
      <c r="AH53" s="35" t="n">
        <f aca="false">(AF53-AF49)/AF49</f>
        <v>0.0185358808161565</v>
      </c>
      <c r="AI53" s="35" t="n">
        <f aca="false">AB53/AF53</f>
        <v>-0.01017811768118</v>
      </c>
      <c r="AJ53" s="40"/>
      <c r="AK53" s="32"/>
      <c r="AL53" s="32"/>
      <c r="AM53" s="32"/>
      <c r="AN53" s="32"/>
      <c r="AO53" s="32"/>
      <c r="AP53" s="32"/>
      <c r="AQ53" s="32"/>
      <c r="AR53" s="32"/>
      <c r="AS53" s="32"/>
      <c r="AV53" s="32" t="n">
        <v>12035845</v>
      </c>
      <c r="AX53" s="32" t="n">
        <f aca="false">(AV53-AV52)/AV52</f>
        <v>0.0035089916347327</v>
      </c>
      <c r="AY53" s="39" t="n">
        <v>6944.3034792334</v>
      </c>
      <c r="AZ53" s="35" t="n">
        <f aca="false">(AY53-AY52)/AY52</f>
        <v>0.000993973981081522</v>
      </c>
      <c r="BA53" s="32"/>
      <c r="BB53" s="32" t="n">
        <f aca="false">BB52*(1+AX53)*(1+AZ53)</f>
        <v>111.197171132482</v>
      </c>
      <c r="BC53" s="40" t="e">
        <f aca="false">(BA53-BA49)/BA49</f>
        <v>#DIV/0!</v>
      </c>
      <c r="BE53" s="35" t="n">
        <f aca="false">T60/AF60</f>
        <v>0.00947082754847206</v>
      </c>
    </row>
    <row r="54" s="24" customFormat="true" ht="12" hidden="false" customHeight="false" outlineLevel="0" collapsed="false">
      <c r="A54" s="24" t="n">
        <f aca="false">A50+1</f>
        <v>2025</v>
      </c>
      <c r="B54" s="24" t="n">
        <f aca="false">B50</f>
        <v>1</v>
      </c>
      <c r="C54" s="25"/>
      <c r="D54" s="25" t="n">
        <v>117563999.745457</v>
      </c>
      <c r="E54" s="25"/>
      <c r="F54" s="26" t="n">
        <v>22433567.5969171</v>
      </c>
      <c r="G54" s="25" t="n">
        <v>1064919.01166181</v>
      </c>
      <c r="H54" s="25" t="n">
        <v>5858870.2002582</v>
      </c>
      <c r="I54" s="26" t="n">
        <v>32935.6395359398</v>
      </c>
      <c r="J54" s="25" t="n">
        <v>181202.171142048</v>
      </c>
      <c r="K54" s="25"/>
      <c r="L54" s="26" t="n">
        <v>3170209.97454063</v>
      </c>
      <c r="M54" s="26"/>
      <c r="N54" s="26" t="n">
        <v>948237.330261759</v>
      </c>
      <c r="O54" s="25"/>
      <c r="P54" s="25" t="n">
        <v>21667156.6442924</v>
      </c>
      <c r="Q54" s="26"/>
      <c r="R54" s="26" t="n">
        <v>15778328.0750553</v>
      </c>
      <c r="S54" s="26"/>
      <c r="T54" s="25" t="n">
        <v>60329804.9294915</v>
      </c>
      <c r="U54" s="25"/>
      <c r="V54" s="26" t="n">
        <v>119524.247429113</v>
      </c>
      <c r="W54" s="26"/>
      <c r="X54" s="26" t="n">
        <v>300210.449745204</v>
      </c>
      <c r="Y54" s="25"/>
      <c r="Z54" s="25" t="n">
        <f aca="false">R54+V54-N54-L54-F54</f>
        <v>-10654162.5792351</v>
      </c>
      <c r="AA54" s="25"/>
      <c r="AB54" s="25" t="n">
        <f aca="false">T54-P54-D54</f>
        <v>-78901351.4602583</v>
      </c>
      <c r="AC54" s="13"/>
      <c r="AD54" s="25"/>
      <c r="AE54" s="25"/>
      <c r="AF54" s="25" t="n">
        <f aca="false">BB54/100*AF25</f>
        <v>6419483112.39639</v>
      </c>
      <c r="AG54" s="27" t="n">
        <f aca="false">(AF54-AF53)/AF53</f>
        <v>0.00453082860632094</v>
      </c>
      <c r="AH54" s="27"/>
      <c r="AI54" s="27" t="n">
        <f aca="false">AB54/AF54</f>
        <v>-0.0122909197016027</v>
      </c>
      <c r="AT54" s="27" t="n">
        <f aca="false">AVERAGE(AG54:AG57)</f>
        <v>0.00328143175668322</v>
      </c>
      <c r="AV54" s="24" t="n">
        <v>12057642</v>
      </c>
      <c r="AX54" s="24" t="n">
        <f aca="false">(AV54-AV53)/AV53</f>
        <v>0.00181100703772772</v>
      </c>
      <c r="AY54" s="31" t="n">
        <v>6963.1566024762</v>
      </c>
      <c r="AZ54" s="27" t="n">
        <f aca="false">(AY54-AY53)/AY53</f>
        <v>0.00271490485679072</v>
      </c>
      <c r="BB54" s="24" t="n">
        <f aca="false">BB53*(1+AX54)*(1+AZ54)</f>
        <v>111.700986456391</v>
      </c>
      <c r="BE54" s="27" t="n">
        <f aca="false">T61/AF61</f>
        <v>0.0111800838172289</v>
      </c>
    </row>
    <row r="55" s="32" customFormat="true" ht="12" hidden="false" customHeight="false" outlineLevel="0" collapsed="false">
      <c r="A55" s="32" t="n">
        <f aca="false">A51+1</f>
        <v>2025</v>
      </c>
      <c r="B55" s="32" t="n">
        <f aca="false">B51</f>
        <v>2</v>
      </c>
      <c r="C55" s="33"/>
      <c r="D55" s="33" t="n">
        <v>117724971.59029</v>
      </c>
      <c r="E55" s="33"/>
      <c r="F55" s="34" t="n">
        <v>22549208.2615131</v>
      </c>
      <c r="G55" s="33" t="n">
        <v>1151301.13799961</v>
      </c>
      <c r="H55" s="33" t="n">
        <v>6334119.17252108</v>
      </c>
      <c r="I55" s="34" t="n">
        <v>35607.25169071</v>
      </c>
      <c r="J55" s="33" t="n">
        <v>195900.592964572</v>
      </c>
      <c r="K55" s="33"/>
      <c r="L55" s="34" t="n">
        <v>2545583.7325554</v>
      </c>
      <c r="M55" s="34"/>
      <c r="N55" s="34" t="n">
        <v>952015.492564388</v>
      </c>
      <c r="O55" s="33"/>
      <c r="P55" s="33" t="n">
        <v>18446754.4395337</v>
      </c>
      <c r="Q55" s="34"/>
      <c r="R55" s="34" t="n">
        <v>18777407.3860968</v>
      </c>
      <c r="S55" s="34"/>
      <c r="T55" s="33" t="n">
        <v>71797044.6105609</v>
      </c>
      <c r="U55" s="33"/>
      <c r="V55" s="34" t="n">
        <v>119395.266551975</v>
      </c>
      <c r="W55" s="34"/>
      <c r="X55" s="34" t="n">
        <v>299886.486968052</v>
      </c>
      <c r="Y55" s="33"/>
      <c r="Z55" s="33" t="n">
        <f aca="false">R55+V55-N55-L55-F55</f>
        <v>-7150004.8339841</v>
      </c>
      <c r="AA55" s="33"/>
      <c r="AB55" s="33" t="n">
        <f aca="false">T55-P55-D55</f>
        <v>-64374681.4192624</v>
      </c>
      <c r="AC55" s="13"/>
      <c r="AD55" s="33"/>
      <c r="AE55" s="33"/>
      <c r="AF55" s="33" t="n">
        <f aca="false">BB55/100*AF25</f>
        <v>6496452864.95859</v>
      </c>
      <c r="AG55" s="35" t="n">
        <f aca="false">(AF55-AF54)/AF54</f>
        <v>0.011990023373311</v>
      </c>
      <c r="AH55" s="35"/>
      <c r="AI55" s="35" t="n">
        <f aca="false">AB55/AF55</f>
        <v>-0.00990920472408795</v>
      </c>
      <c r="AV55" s="32" t="n">
        <v>12218382</v>
      </c>
      <c r="AX55" s="32" t="n">
        <f aca="false">(AV55-AV54)/AV54</f>
        <v>0.0133309647110107</v>
      </c>
      <c r="AY55" s="39" t="n">
        <v>6953.9422541001</v>
      </c>
      <c r="AZ55" s="35" t="n">
        <f aca="false">(AY55-AY54)/AY54</f>
        <v>-0.00132330046588676</v>
      </c>
      <c r="BB55" s="32" t="n">
        <f aca="false">BB54*(1+AX55)*(1+AZ55)</f>
        <v>113.040283894825</v>
      </c>
      <c r="BE55" s="35" t="n">
        <f aca="false">T62/AF62</f>
        <v>0.00943776492797609</v>
      </c>
    </row>
    <row r="56" customFormat="false" ht="12" hidden="false" customHeight="false" outlineLevel="0" collapsed="false">
      <c r="A56" s="32" t="n">
        <f aca="false">A52+1</f>
        <v>2025</v>
      </c>
      <c r="B56" s="32" t="n">
        <f aca="false">B52</f>
        <v>3</v>
      </c>
      <c r="C56" s="33"/>
      <c r="D56" s="33" t="n">
        <v>118013223.592074</v>
      </c>
      <c r="E56" s="33"/>
      <c r="F56" s="34" t="n">
        <v>22705440.4483719</v>
      </c>
      <c r="G56" s="33" t="n">
        <v>1255140.11143032</v>
      </c>
      <c r="H56" s="33" t="n">
        <v>6905410.56688657</v>
      </c>
      <c r="I56" s="34" t="n">
        <v>38818.7663329001</v>
      </c>
      <c r="J56" s="33" t="n">
        <v>213569.398975893</v>
      </c>
      <c r="K56" s="33"/>
      <c r="L56" s="34" t="n">
        <v>2580339.03571268</v>
      </c>
      <c r="M56" s="34"/>
      <c r="N56" s="34" t="n">
        <v>957206.842526302</v>
      </c>
      <c r="O56" s="33"/>
      <c r="P56" s="33" t="n">
        <v>18655661.1486312</v>
      </c>
      <c r="Q56" s="34"/>
      <c r="R56" s="34" t="n">
        <v>16002745.977567</v>
      </c>
      <c r="S56" s="34"/>
      <c r="T56" s="33" t="n">
        <v>61187886.230426</v>
      </c>
      <c r="U56" s="33"/>
      <c r="V56" s="34" t="n">
        <v>114325.49112812</v>
      </c>
      <c r="W56" s="34"/>
      <c r="X56" s="34" t="n">
        <v>287152.672760141</v>
      </c>
      <c r="Y56" s="33"/>
      <c r="Z56" s="33" t="n">
        <f aca="false">R56+V56-N56-L56-F56</f>
        <v>-10125914.8579157</v>
      </c>
      <c r="AA56" s="33"/>
      <c r="AB56" s="33" t="n">
        <f aca="false">T56-P56-D56</f>
        <v>-75480998.510279</v>
      </c>
      <c r="AC56" s="13"/>
      <c r="AD56" s="33"/>
      <c r="AE56" s="33"/>
      <c r="AF56" s="33" t="n">
        <f aca="false">BB56/100*AF25</f>
        <v>6475585982.19822</v>
      </c>
      <c r="AG56" s="35" t="n">
        <f aca="false">(AF56-AF55)/AF55</f>
        <v>-0.00321204250906345</v>
      </c>
      <c r="AH56" s="35"/>
      <c r="AI56" s="35" t="n">
        <f aca="false">AB56/AF56</f>
        <v>-0.0116562421868509</v>
      </c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3"/>
      <c r="AV56" s="32" t="n">
        <v>12159137</v>
      </c>
      <c r="AX56" s="32" t="n">
        <f aca="false">(AV56-AV55)/AV55</f>
        <v>-0.00484884168787651</v>
      </c>
      <c r="AY56" s="39" t="n">
        <v>6965.3799205048</v>
      </c>
      <c r="AZ56" s="35" t="n">
        <f aca="false">(AY56-AY55)/AY55</f>
        <v>0.00164477442963461</v>
      </c>
      <c r="BA56" s="32"/>
      <c r="BB56" s="32" t="n">
        <f aca="false">BB55*(1+AX56)*(1+AZ56)</f>
        <v>112.677193697718</v>
      </c>
      <c r="BC56" s="32"/>
      <c r="BE56" s="35" t="n">
        <f aca="false">T63/AF63</f>
        <v>0.0111615348836724</v>
      </c>
    </row>
    <row r="57" customFormat="false" ht="12" hidden="false" customHeight="false" outlineLevel="0" collapsed="false">
      <c r="A57" s="32" t="n">
        <f aca="false">A53+1</f>
        <v>2025</v>
      </c>
      <c r="B57" s="32" t="n">
        <f aca="false">B53</f>
        <v>4</v>
      </c>
      <c r="C57" s="33"/>
      <c r="D57" s="33" t="n">
        <v>118788576.021018</v>
      </c>
      <c r="E57" s="33"/>
      <c r="F57" s="34" t="n">
        <v>22907662.8400922</v>
      </c>
      <c r="G57" s="33" t="n">
        <v>1316433.02116878</v>
      </c>
      <c r="H57" s="33" t="n">
        <v>7242626.07193553</v>
      </c>
      <c r="I57" s="34" t="n">
        <v>40714.4233351198</v>
      </c>
      <c r="J57" s="33" t="n">
        <v>223998.744492868</v>
      </c>
      <c r="K57" s="33"/>
      <c r="L57" s="34" t="n">
        <v>2574348.88077045</v>
      </c>
      <c r="M57" s="34"/>
      <c r="N57" s="34" t="n">
        <v>966335.947884478</v>
      </c>
      <c r="O57" s="33"/>
      <c r="P57" s="33" t="n">
        <v>18674803.8503191</v>
      </c>
      <c r="Q57" s="34"/>
      <c r="R57" s="34" t="n">
        <v>18730094.174171</v>
      </c>
      <c r="S57" s="34"/>
      <c r="T57" s="33" t="n">
        <v>71616138.4440462</v>
      </c>
      <c r="U57" s="33"/>
      <c r="V57" s="34" t="n">
        <v>122138.305882535</v>
      </c>
      <c r="W57" s="34"/>
      <c r="X57" s="34" t="n">
        <v>306776.210926236</v>
      </c>
      <c r="Y57" s="33"/>
      <c r="Z57" s="33" t="n">
        <f aca="false">R57+V57-N57-L57-F57</f>
        <v>-7596115.18869357</v>
      </c>
      <c r="AA57" s="33"/>
      <c r="AB57" s="33" t="n">
        <f aca="false">T57-P57-D57</f>
        <v>-65847241.4272914</v>
      </c>
      <c r="AC57" s="13"/>
      <c r="AD57" s="33"/>
      <c r="AE57" s="33"/>
      <c r="AF57" s="33" t="n">
        <f aca="false">BB57/100*AF25</f>
        <v>6474400416.09133</v>
      </c>
      <c r="AG57" s="35" t="n">
        <f aca="false">(AF57-AF56)/AF56</f>
        <v>-0.000183082443835657</v>
      </c>
      <c r="AH57" s="35" t="n">
        <f aca="false">(AF57-AF53)/AF53</f>
        <v>0.0131243747874737</v>
      </c>
      <c r="AI57" s="35" t="n">
        <f aca="false">AB57/AF57</f>
        <v>-0.0101703999128068</v>
      </c>
      <c r="AJ57" s="40"/>
      <c r="AK57" s="32"/>
      <c r="AL57" s="32"/>
      <c r="AM57" s="32"/>
      <c r="AN57" s="32"/>
      <c r="AO57" s="32"/>
      <c r="AP57" s="32"/>
      <c r="AQ57" s="32"/>
      <c r="AR57" s="32"/>
      <c r="AS57" s="32"/>
      <c r="AV57" s="32" t="n">
        <v>12122064</v>
      </c>
      <c r="AX57" s="32" t="n">
        <f aca="false">(AV57-AV56)/AV56</f>
        <v>-0.00304898283488376</v>
      </c>
      <c r="AY57" s="39" t="n">
        <v>6985.4030557384</v>
      </c>
      <c r="AZ57" s="35" t="n">
        <f aca="false">(AY57-AY56)/AY56</f>
        <v>0.0028746651958863</v>
      </c>
      <c r="BA57" s="32"/>
      <c r="BB57" s="32" t="n">
        <f aca="false">BB56*(1+AX57)*(1+AZ57)</f>
        <v>112.656564481731</v>
      </c>
      <c r="BC57" s="40" t="e">
        <f aca="false">(BA57-BA53)/BA53</f>
        <v>#DIV/0!</v>
      </c>
      <c r="BE57" s="35" t="n">
        <f aca="false">T64/AF64</f>
        <v>0.00944476463898461</v>
      </c>
    </row>
    <row r="58" s="24" customFormat="true" ht="12" hidden="false" customHeight="false" outlineLevel="0" collapsed="false">
      <c r="A58" s="24" t="n">
        <f aca="false">A54+1</f>
        <v>2026</v>
      </c>
      <c r="B58" s="24" t="n">
        <f aca="false">B54</f>
        <v>1</v>
      </c>
      <c r="C58" s="25"/>
      <c r="D58" s="25" t="n">
        <v>119338904.886961</v>
      </c>
      <c r="E58" s="25"/>
      <c r="F58" s="26" t="n">
        <v>23060778.1787619</v>
      </c>
      <c r="G58" s="25" t="n">
        <v>1369519.57408681</v>
      </c>
      <c r="H58" s="25" t="n">
        <v>7534692.62302519</v>
      </c>
      <c r="I58" s="26" t="n">
        <v>42356.2754872199</v>
      </c>
      <c r="J58" s="25" t="n">
        <v>233031.730609021</v>
      </c>
      <c r="K58" s="25"/>
      <c r="L58" s="26" t="n">
        <v>3076709.83892811</v>
      </c>
      <c r="M58" s="26"/>
      <c r="N58" s="26" t="n">
        <v>972805.876907282</v>
      </c>
      <c r="O58" s="25"/>
      <c r="P58" s="25" t="n">
        <v>21317152.8908685</v>
      </c>
      <c r="Q58" s="26"/>
      <c r="R58" s="26" t="n">
        <v>16097320.0302001</v>
      </c>
      <c r="S58" s="26"/>
      <c r="T58" s="25" t="n">
        <v>61549498.3175626</v>
      </c>
      <c r="U58" s="25"/>
      <c r="V58" s="26" t="n">
        <v>119379.932769706</v>
      </c>
      <c r="W58" s="26"/>
      <c r="X58" s="26" t="n">
        <v>299847.972927844</v>
      </c>
      <c r="Y58" s="25"/>
      <c r="Z58" s="25" t="n">
        <f aca="false">R58+V58-N58-L58-F58</f>
        <v>-10893593.9316275</v>
      </c>
      <c r="AA58" s="25"/>
      <c r="AB58" s="25" t="n">
        <f aca="false">T58-P58-D58</f>
        <v>-79106559.4602669</v>
      </c>
      <c r="AC58" s="13"/>
      <c r="AD58" s="25"/>
      <c r="AE58" s="25"/>
      <c r="AF58" s="25" t="n">
        <f aca="false">BB58/100*AF25</f>
        <v>6515912011.20486</v>
      </c>
      <c r="AG58" s="27" t="n">
        <f aca="false">(AF58-AF57)/AF57</f>
        <v>0.00641165087818098</v>
      </c>
      <c r="AH58" s="27"/>
      <c r="AI58" s="27" t="n">
        <f aca="false">AB58/AF58</f>
        <v>-0.0121405199033127</v>
      </c>
      <c r="AT58" s="27" t="n">
        <f aca="false">AVERAGE(AG58:AG61)</f>
        <v>0.00830274537378848</v>
      </c>
      <c r="AV58" s="24" t="n">
        <v>12138162</v>
      </c>
      <c r="AX58" s="24" t="n">
        <f aca="false">(AV58-AV57)/AV57</f>
        <v>0.00132799166874552</v>
      </c>
      <c r="AY58" s="31" t="n">
        <v>7020.8673680031</v>
      </c>
      <c r="AZ58" s="27" t="n">
        <f aca="false">(AY58-AY57)/AY57</f>
        <v>0.00507691710581625</v>
      </c>
      <c r="BB58" s="24" t="n">
        <f aca="false">BB57*(1+AX58)*(1+AZ58)</f>
        <v>113.378879042323</v>
      </c>
      <c r="BE58" s="27" t="n">
        <f aca="false">T65/AF65</f>
        <v>0.0111041016200087</v>
      </c>
    </row>
    <row r="59" s="32" customFormat="true" ht="12" hidden="false" customHeight="false" outlineLevel="0" collapsed="false">
      <c r="A59" s="32" t="n">
        <f aca="false">A55+1</f>
        <v>2026</v>
      </c>
      <c r="B59" s="32" t="n">
        <f aca="false">B55</f>
        <v>2</v>
      </c>
      <c r="C59" s="33"/>
      <c r="D59" s="33" t="n">
        <v>119576862.970399</v>
      </c>
      <c r="E59" s="33"/>
      <c r="F59" s="34" t="n">
        <v>23190011.8054773</v>
      </c>
      <c r="G59" s="33" t="n">
        <v>1455501.50237391</v>
      </c>
      <c r="H59" s="33" t="n">
        <v>8007739.82369063</v>
      </c>
      <c r="I59" s="34" t="n">
        <v>45015.5103827</v>
      </c>
      <c r="J59" s="33" t="n">
        <v>247662.056402813</v>
      </c>
      <c r="K59" s="33"/>
      <c r="L59" s="34" t="n">
        <v>2543546.76859714</v>
      </c>
      <c r="M59" s="34"/>
      <c r="N59" s="34" t="n">
        <v>977447.054102704</v>
      </c>
      <c r="O59" s="33"/>
      <c r="P59" s="33" t="n">
        <v>18576101.5719311</v>
      </c>
      <c r="Q59" s="34"/>
      <c r="R59" s="34" t="n">
        <v>19153211.9332579</v>
      </c>
      <c r="S59" s="34"/>
      <c r="T59" s="33" t="n">
        <v>73233965.8682502</v>
      </c>
      <c r="U59" s="33"/>
      <c r="V59" s="34" t="n">
        <v>118524.026660767</v>
      </c>
      <c r="W59" s="34"/>
      <c r="X59" s="34" t="n">
        <v>297698.183546768</v>
      </c>
      <c r="Y59" s="33"/>
      <c r="Z59" s="33" t="n">
        <f aca="false">R59+V59-N59-L59-F59</f>
        <v>-7439269.66825851</v>
      </c>
      <c r="AA59" s="33"/>
      <c r="AB59" s="33" t="n">
        <f aca="false">T59-P59-D59</f>
        <v>-64918998.6740802</v>
      </c>
      <c r="AC59" s="13"/>
      <c r="AD59" s="33"/>
      <c r="AE59" s="33"/>
      <c r="AF59" s="33" t="n">
        <f aca="false">BB59/100*AF25</f>
        <v>6577642159.23962</v>
      </c>
      <c r="AG59" s="35" t="n">
        <f aca="false">(AF59-AF58)/AF58</f>
        <v>0.00947375408516988</v>
      </c>
      <c r="AH59" s="35"/>
      <c r="AI59" s="35" t="n">
        <f aca="false">AB59/AF59</f>
        <v>-0.00986964585522313</v>
      </c>
      <c r="AV59" s="32" t="n">
        <v>12202873</v>
      </c>
      <c r="AX59" s="32" t="n">
        <f aca="false">(AV59-AV58)/AV58</f>
        <v>0.00533120253296998</v>
      </c>
      <c r="AY59" s="39" t="n">
        <v>7049.7974409381</v>
      </c>
      <c r="AZ59" s="35" t="n">
        <f aca="false">(AY59-AY58)/AY58</f>
        <v>0.0041205838849551</v>
      </c>
      <c r="BB59" s="32" t="n">
        <f aca="false">BB58*(1+AX59)*(1+AZ59)</f>
        <v>114.453002660823</v>
      </c>
      <c r="BE59" s="35" t="n">
        <f aca="false">T66/AF66</f>
        <v>0.00945958625119413</v>
      </c>
    </row>
    <row r="60" customFormat="false" ht="12" hidden="false" customHeight="false" outlineLevel="0" collapsed="false">
      <c r="A60" s="32" t="n">
        <f aca="false">A56+1</f>
        <v>2026</v>
      </c>
      <c r="B60" s="32" t="n">
        <f aca="false">B56</f>
        <v>3</v>
      </c>
      <c r="C60" s="33"/>
      <c r="D60" s="33" t="n">
        <v>120181835.761882</v>
      </c>
      <c r="E60" s="33"/>
      <c r="F60" s="34" t="n">
        <v>23396621.9388743</v>
      </c>
      <c r="G60" s="33" t="n">
        <v>1552150.6697199</v>
      </c>
      <c r="H60" s="33" t="n">
        <v>8539475.02631374</v>
      </c>
      <c r="I60" s="34" t="n">
        <v>48004.6598882501</v>
      </c>
      <c r="J60" s="33" t="n">
        <v>264107.475040662</v>
      </c>
      <c r="K60" s="33"/>
      <c r="L60" s="34" t="n">
        <v>2529581.00376526</v>
      </c>
      <c r="M60" s="34"/>
      <c r="N60" s="34" t="n">
        <v>984632.589733649</v>
      </c>
      <c r="O60" s="33"/>
      <c r="P60" s="33" t="n">
        <v>18543165.8487937</v>
      </c>
      <c r="Q60" s="34"/>
      <c r="R60" s="34" t="n">
        <v>16431966.1030962</v>
      </c>
      <c r="S60" s="34"/>
      <c r="T60" s="33" t="n">
        <v>62829046.5816247</v>
      </c>
      <c r="U60" s="33"/>
      <c r="V60" s="34" t="n">
        <v>116259.980109904</v>
      </c>
      <c r="W60" s="34"/>
      <c r="X60" s="34" t="n">
        <v>292011.551353733</v>
      </c>
      <c r="Y60" s="33"/>
      <c r="Z60" s="33" t="n">
        <f aca="false">R60+V60-N60-L60-F60</f>
        <v>-10362609.4491671</v>
      </c>
      <c r="AA60" s="33"/>
      <c r="AB60" s="33" t="n">
        <f aca="false">T60-P60-D60</f>
        <v>-75895955.0290508</v>
      </c>
      <c r="AC60" s="13"/>
      <c r="AD60" s="33"/>
      <c r="AE60" s="33"/>
      <c r="AF60" s="33" t="n">
        <f aca="false">BB60/100*AF25</f>
        <v>6633955296.94351</v>
      </c>
      <c r="AG60" s="35" t="n">
        <f aca="false">(AF60-AF59)/AF59</f>
        <v>0.00856129542176231</v>
      </c>
      <c r="AH60" s="35"/>
      <c r="AI60" s="35" t="n">
        <f aca="false">AB60/AF60</f>
        <v>-0.0114405285582824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3"/>
      <c r="AV60" s="32" t="n">
        <v>12316523</v>
      </c>
      <c r="AX60" s="32" t="n">
        <f aca="false">(AV60-AV59)/AV59</f>
        <v>0.00931338054571247</v>
      </c>
      <c r="AY60" s="39" t="n">
        <v>7044.5443174936</v>
      </c>
      <c r="AZ60" s="35" t="n">
        <f aca="false">(AY60-AY59)/AY59</f>
        <v>-0.000745145302189203</v>
      </c>
      <c r="BA60" s="32"/>
      <c r="BB60" s="32" t="n">
        <f aca="false">BB59*(1+AX60)*(1+AZ60)</f>
        <v>115.43286862851</v>
      </c>
      <c r="BC60" s="32"/>
      <c r="BE60" s="35" t="n">
        <f aca="false">T67/AF67</f>
        <v>0.0111663226094984</v>
      </c>
    </row>
    <row r="61" customFormat="false" ht="12" hidden="false" customHeight="false" outlineLevel="0" collapsed="false">
      <c r="A61" s="32" t="n">
        <f aca="false">A57+1</f>
        <v>2026</v>
      </c>
      <c r="B61" s="32" t="n">
        <f aca="false">B57</f>
        <v>4</v>
      </c>
      <c r="C61" s="33"/>
      <c r="D61" s="33" t="n">
        <v>119852853.246309</v>
      </c>
      <c r="E61" s="33"/>
      <c r="F61" s="34" t="n">
        <v>23414851.1241002</v>
      </c>
      <c r="G61" s="33" t="n">
        <v>1630176.32139115</v>
      </c>
      <c r="H61" s="33" t="n">
        <v>8968749.14051988</v>
      </c>
      <c r="I61" s="34" t="n">
        <v>50417.8243729202</v>
      </c>
      <c r="J61" s="33" t="n">
        <v>277383.994036687</v>
      </c>
      <c r="K61" s="33"/>
      <c r="L61" s="34" t="n">
        <v>2529196.89172046</v>
      </c>
      <c r="M61" s="34"/>
      <c r="N61" s="34" t="n">
        <v>983700.100645378</v>
      </c>
      <c r="O61" s="33"/>
      <c r="P61" s="33" t="n">
        <v>18536042.4097323</v>
      </c>
      <c r="Q61" s="34"/>
      <c r="R61" s="34" t="n">
        <v>19567545.7181337</v>
      </c>
      <c r="S61" s="34"/>
      <c r="T61" s="33" t="n">
        <v>74818207.0057363</v>
      </c>
      <c r="U61" s="33"/>
      <c r="V61" s="34" t="n">
        <v>120489.090447908</v>
      </c>
      <c r="W61" s="34"/>
      <c r="X61" s="34" t="n">
        <v>302633.857236456</v>
      </c>
      <c r="Y61" s="33"/>
      <c r="Z61" s="33" t="n">
        <f aca="false">R61+V61-N61-L61-F61</f>
        <v>-7239713.30788447</v>
      </c>
      <c r="AA61" s="33"/>
      <c r="AB61" s="33" t="n">
        <f aca="false">T61-P61-D61</f>
        <v>-63570688.6503055</v>
      </c>
      <c r="AC61" s="13"/>
      <c r="AD61" s="33"/>
      <c r="AE61" s="33"/>
      <c r="AF61" s="33" t="n">
        <f aca="false">BB61/100*AF25</f>
        <v>6692097146.03736</v>
      </c>
      <c r="AG61" s="35" t="n">
        <f aca="false">(AF61-AF60)/AF60</f>
        <v>0.00876428111004076</v>
      </c>
      <c r="AH61" s="35" t="n">
        <f aca="false">(AF61-AF57)/AF57</f>
        <v>0.0336242301920304</v>
      </c>
      <c r="AI61" s="35" t="n">
        <f aca="false">AB61/AF61</f>
        <v>-0.00949936727800612</v>
      </c>
      <c r="AJ61" s="40"/>
      <c r="AK61" s="32"/>
      <c r="AL61" s="32"/>
      <c r="AM61" s="32"/>
      <c r="AN61" s="32"/>
      <c r="AO61" s="32"/>
      <c r="AP61" s="32"/>
      <c r="AQ61" s="32"/>
      <c r="AR61" s="32"/>
      <c r="AS61" s="32"/>
      <c r="AV61" s="32" t="n">
        <v>12340000</v>
      </c>
      <c r="AX61" s="32" t="n">
        <f aca="false">(AV61-AV60)/AV60</f>
        <v>0.00190613860746251</v>
      </c>
      <c r="AY61" s="39" t="n">
        <v>7092.7648911915</v>
      </c>
      <c r="AZ61" s="35" t="n">
        <f aca="false">(AY61-AY60)/AY60</f>
        <v>0.00684509480310245</v>
      </c>
      <c r="BA61" s="32"/>
      <c r="BB61" s="32" t="n">
        <f aca="false">BB60*(1+AX61)*(1+AZ61)</f>
        <v>116.444554738508</v>
      </c>
      <c r="BC61" s="40" t="e">
        <f aca="false">(BA61-BA57)/BA57</f>
        <v>#DIV/0!</v>
      </c>
      <c r="BE61" s="35" t="n">
        <f aca="false">T68/AF68</f>
        <v>0.00948811602413436</v>
      </c>
    </row>
    <row r="62" s="24" customFormat="true" ht="12" hidden="false" customHeight="false" outlineLevel="0" collapsed="false">
      <c r="A62" s="24" t="n">
        <f aca="false">A58+1</f>
        <v>2027</v>
      </c>
      <c r="B62" s="24" t="n">
        <f aca="false">B58</f>
        <v>1</v>
      </c>
      <c r="C62" s="25"/>
      <c r="D62" s="25" t="n">
        <v>119921353.946766</v>
      </c>
      <c r="E62" s="25"/>
      <c r="F62" s="26" t="n">
        <v>23531718.5469585</v>
      </c>
      <c r="G62" s="25" t="n">
        <v>1734592.93108322</v>
      </c>
      <c r="H62" s="25" t="n">
        <v>9543218.51916512</v>
      </c>
      <c r="I62" s="26" t="n">
        <v>53647.20405412</v>
      </c>
      <c r="J62" s="25" t="n">
        <v>295151.088221601</v>
      </c>
      <c r="K62" s="25"/>
      <c r="L62" s="26" t="n">
        <v>3091690.02036733</v>
      </c>
      <c r="M62" s="26"/>
      <c r="N62" s="26" t="n">
        <v>986093.528140482</v>
      </c>
      <c r="O62" s="25"/>
      <c r="P62" s="25" t="n">
        <v>21467989.8601636</v>
      </c>
      <c r="Q62" s="26"/>
      <c r="R62" s="26" t="n">
        <v>16554561.0199588</v>
      </c>
      <c r="S62" s="26"/>
      <c r="T62" s="25" t="n">
        <v>63297798.8717589</v>
      </c>
      <c r="U62" s="25"/>
      <c r="V62" s="26" t="n">
        <v>120198.359528543</v>
      </c>
      <c r="W62" s="26"/>
      <c r="X62" s="26" t="n">
        <v>301903.624987061</v>
      </c>
      <c r="Y62" s="25"/>
      <c r="Z62" s="25" t="n">
        <f aca="false">R62+V62-N62-L62-F62</f>
        <v>-10934742.7159789</v>
      </c>
      <c r="AA62" s="25"/>
      <c r="AB62" s="25" t="n">
        <f aca="false">T62-P62-D62</f>
        <v>-78091544.9351708</v>
      </c>
      <c r="AC62" s="13"/>
      <c r="AD62" s="25"/>
      <c r="AE62" s="25"/>
      <c r="AF62" s="25" t="n">
        <f aca="false">BB62/100*AF25</f>
        <v>6706863262.0979</v>
      </c>
      <c r="AG62" s="27" t="n">
        <f aca="false">(AF62-AF61)/AF61</f>
        <v>0.00220650055405739</v>
      </c>
      <c r="AH62" s="27"/>
      <c r="AI62" s="27" t="n">
        <f aca="false">AB62/AF62</f>
        <v>-0.0116435272173335</v>
      </c>
      <c r="AT62" s="27" t="n">
        <f aca="false">AVERAGE(AG62:AG65)</f>
        <v>0.0046801020974307</v>
      </c>
      <c r="AV62" s="24" t="n">
        <v>12353010</v>
      </c>
      <c r="AX62" s="24" t="n">
        <f aca="false">(AV62-AV61)/AV61</f>
        <v>0.00105429497568882</v>
      </c>
      <c r="AY62" s="31" t="n">
        <v>7100.9286075001</v>
      </c>
      <c r="AZ62" s="27" t="n">
        <f aca="false">(AY62-AY61)/AY61</f>
        <v>0.00115099209318756</v>
      </c>
      <c r="BB62" s="24" t="n">
        <f aca="false">BB61*(1+AX62)*(1+AZ62)</f>
        <v>116.701489713056</v>
      </c>
      <c r="BE62" s="27" t="n">
        <f aca="false">T69/AF69</f>
        <v>0.0112590178199365</v>
      </c>
    </row>
    <row r="63" s="32" customFormat="true" ht="12" hidden="false" customHeight="false" outlineLevel="0" collapsed="false">
      <c r="A63" s="32" t="n">
        <f aca="false">A59+1</f>
        <v>2027</v>
      </c>
      <c r="B63" s="32" t="n">
        <f aca="false">B59</f>
        <v>2</v>
      </c>
      <c r="C63" s="33"/>
      <c r="D63" s="33" t="n">
        <v>119795137.815415</v>
      </c>
      <c r="E63" s="33"/>
      <c r="F63" s="34" t="n">
        <v>23600014.1241752</v>
      </c>
      <c r="G63" s="33" t="n">
        <v>1825829.78422175</v>
      </c>
      <c r="H63" s="33" t="n">
        <v>10045176.7659096</v>
      </c>
      <c r="I63" s="34" t="n">
        <v>56468.9623986101</v>
      </c>
      <c r="J63" s="33" t="n">
        <v>310675.570079676</v>
      </c>
      <c r="K63" s="33"/>
      <c r="L63" s="34" t="n">
        <v>2478851.50376424</v>
      </c>
      <c r="M63" s="34"/>
      <c r="N63" s="34" t="n">
        <v>987377.634750292</v>
      </c>
      <c r="O63" s="33"/>
      <c r="P63" s="33" t="n">
        <v>18295032.6598929</v>
      </c>
      <c r="Q63" s="34"/>
      <c r="R63" s="34" t="n">
        <v>19611265.4320996</v>
      </c>
      <c r="S63" s="34"/>
      <c r="T63" s="33" t="n">
        <v>74985373.1213468</v>
      </c>
      <c r="U63" s="33"/>
      <c r="V63" s="34" t="n">
        <v>121127.269394498</v>
      </c>
      <c r="W63" s="34"/>
      <c r="X63" s="34" t="n">
        <v>304236.778758194</v>
      </c>
      <c r="Y63" s="33"/>
      <c r="Z63" s="33" t="n">
        <f aca="false">R63+V63-N63-L63-F63</f>
        <v>-7333850.56119568</v>
      </c>
      <c r="AA63" s="33"/>
      <c r="AB63" s="33" t="n">
        <f aca="false">T63-P63-D63</f>
        <v>-63104797.3539611</v>
      </c>
      <c r="AC63" s="13"/>
      <c r="AD63" s="33"/>
      <c r="AE63" s="33"/>
      <c r="AF63" s="33" t="n">
        <f aca="false">BB63/100*AF25</f>
        <v>6718195472.47384</v>
      </c>
      <c r="AG63" s="35" t="n">
        <f aca="false">(AF63-AF62)/AF62</f>
        <v>0.00168964386675014</v>
      </c>
      <c r="AH63" s="35"/>
      <c r="AI63" s="35" t="n">
        <f aca="false">AB63/AF63</f>
        <v>-0.00939311718638101</v>
      </c>
      <c r="AV63" s="32" t="n">
        <v>12360350</v>
      </c>
      <c r="AX63" s="32" t="n">
        <f aca="false">(AV63-AV62)/AV62</f>
        <v>0.000594187165719124</v>
      </c>
      <c r="AY63" s="39" t="n">
        <v>7108.7027480322</v>
      </c>
      <c r="AZ63" s="35" t="n">
        <f aca="false">(AY63-AY62)/AY62</f>
        <v>0.00109480618124919</v>
      </c>
      <c r="BB63" s="32" t="n">
        <f aca="false">BB62*(1+AX63)*(1+AZ63)</f>
        <v>116.89867366939</v>
      </c>
      <c r="BE63" s="35" t="n">
        <f aca="false">T70/AF70</f>
        <v>0.0095329554746799</v>
      </c>
    </row>
    <row r="64" customFormat="false" ht="12" hidden="false" customHeight="false" outlineLevel="0" collapsed="false">
      <c r="A64" s="32" t="n">
        <f aca="false">A60+1</f>
        <v>2027</v>
      </c>
      <c r="B64" s="32" t="n">
        <f aca="false">B60</f>
        <v>3</v>
      </c>
      <c r="C64" s="33"/>
      <c r="D64" s="33" t="n">
        <v>119671026.729955</v>
      </c>
      <c r="E64" s="33"/>
      <c r="F64" s="34" t="n">
        <v>23697707.0847612</v>
      </c>
      <c r="G64" s="33" t="n">
        <v>1946081.40372094</v>
      </c>
      <c r="H64" s="33" t="n">
        <v>10706765.6964304</v>
      </c>
      <c r="I64" s="34" t="n">
        <v>60188.0846511601</v>
      </c>
      <c r="J64" s="33" t="n">
        <v>331137.083394739</v>
      </c>
      <c r="K64" s="33"/>
      <c r="L64" s="34" t="n">
        <v>2449088.96226273</v>
      </c>
      <c r="M64" s="34"/>
      <c r="N64" s="34" t="n">
        <v>988229.275947046</v>
      </c>
      <c r="O64" s="33"/>
      <c r="P64" s="33" t="n">
        <v>18145280.1691461</v>
      </c>
      <c r="Q64" s="34"/>
      <c r="R64" s="34" t="n">
        <v>16757770.9285576</v>
      </c>
      <c r="S64" s="34"/>
      <c r="T64" s="33" t="n">
        <v>64074789.5698347</v>
      </c>
      <c r="U64" s="33"/>
      <c r="V64" s="34" t="n">
        <v>121240.973257948</v>
      </c>
      <c r="W64" s="34"/>
      <c r="X64" s="34" t="n">
        <v>304522.370081447</v>
      </c>
      <c r="Y64" s="33"/>
      <c r="Z64" s="33" t="n">
        <f aca="false">R64+V64-N64-L64-F64</f>
        <v>-10256013.4211554</v>
      </c>
      <c r="AA64" s="33"/>
      <c r="AB64" s="33" t="n">
        <f aca="false">T64-P64-D64</f>
        <v>-73741517.3292665</v>
      </c>
      <c r="AC64" s="13"/>
      <c r="AD64" s="33"/>
      <c r="AE64" s="33"/>
      <c r="AF64" s="33" t="n">
        <f aca="false">BB64/100*AF25</f>
        <v>6784159480.83629</v>
      </c>
      <c r="AG64" s="35" t="n">
        <f aca="false">(AF64-AF63)/AF63</f>
        <v>0.00981870929965049</v>
      </c>
      <c r="AH64" s="35"/>
      <c r="AI64" s="35" t="n">
        <f aca="false">AB64/AF64</f>
        <v>-0.0108696615310371</v>
      </c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3"/>
      <c r="AV64" s="32" t="n">
        <v>12465592</v>
      </c>
      <c r="AX64" s="32" t="n">
        <f aca="false">(AV64-AV63)/AV63</f>
        <v>0.00851448381316063</v>
      </c>
      <c r="AY64" s="39" t="n">
        <v>7117.8958250268</v>
      </c>
      <c r="AZ64" s="35" t="n">
        <f aca="false">(AY64-AY63)/AY63</f>
        <v>0.00129321443313186</v>
      </c>
      <c r="BA64" s="32"/>
      <c r="BB64" s="32" t="n">
        <f aca="false">BB63*(1+AX64)*(1+AZ64)</f>
        <v>118.046467763664</v>
      </c>
      <c r="BC64" s="32"/>
      <c r="BE64" s="35" t="n">
        <f aca="false">T71/AF71</f>
        <v>0.0112008437989621</v>
      </c>
    </row>
    <row r="65" customFormat="false" ht="12" hidden="false" customHeight="false" outlineLevel="0" collapsed="false">
      <c r="A65" s="32" t="n">
        <f aca="false">A61+1</f>
        <v>2027</v>
      </c>
      <c r="B65" s="32" t="n">
        <f aca="false">B61</f>
        <v>4</v>
      </c>
      <c r="C65" s="33"/>
      <c r="D65" s="33" t="n">
        <v>119700516.13812</v>
      </c>
      <c r="E65" s="33"/>
      <c r="F65" s="34" t="n">
        <v>23782776.2021567</v>
      </c>
      <c r="G65" s="33" t="n">
        <v>2025790.47210977</v>
      </c>
      <c r="H65" s="33" t="n">
        <v>11145301.4727285</v>
      </c>
      <c r="I65" s="34" t="n">
        <v>62653.3135704</v>
      </c>
      <c r="J65" s="33" t="n">
        <v>344700.045548274</v>
      </c>
      <c r="K65" s="33"/>
      <c r="L65" s="34" t="n">
        <v>2415071.03954955</v>
      </c>
      <c r="M65" s="34"/>
      <c r="N65" s="34" t="n">
        <v>990675.478086498</v>
      </c>
      <c r="O65" s="33"/>
      <c r="P65" s="33" t="n">
        <v>17982219.288898</v>
      </c>
      <c r="Q65" s="34"/>
      <c r="R65" s="34" t="n">
        <v>19800538.397008</v>
      </c>
      <c r="S65" s="34"/>
      <c r="T65" s="33" t="n">
        <v>75709074.7072838</v>
      </c>
      <c r="U65" s="33"/>
      <c r="V65" s="34" t="n">
        <v>122739.164653474</v>
      </c>
      <c r="W65" s="34"/>
      <c r="X65" s="34" t="n">
        <v>308285.394926444</v>
      </c>
      <c r="Y65" s="33"/>
      <c r="Z65" s="33" t="n">
        <f aca="false">R65+V65-N65-L65-F65</f>
        <v>-7265245.15813131</v>
      </c>
      <c r="AA65" s="33"/>
      <c r="AB65" s="33" t="n">
        <f aca="false">T65-P65-D65</f>
        <v>-61973660.7197339</v>
      </c>
      <c r="AC65" s="13"/>
      <c r="AD65" s="33"/>
      <c r="AE65" s="33"/>
      <c r="AF65" s="33" t="n">
        <f aca="false">BB65/100*AF25</f>
        <v>6818117962.00262</v>
      </c>
      <c r="AG65" s="35" t="n">
        <f aca="false">(AF65-AF64)/AF64</f>
        <v>0.00500555466926478</v>
      </c>
      <c r="AH65" s="35" t="n">
        <f aca="false">(AF65-AF61)/AF61</f>
        <v>0.0188312890884855</v>
      </c>
      <c r="AI65" s="35" t="n">
        <f aca="false">AB65/AF65</f>
        <v>-0.00908955536778817</v>
      </c>
      <c r="AJ65" s="40"/>
      <c r="AK65" s="32"/>
      <c r="AL65" s="32"/>
      <c r="AM65" s="32"/>
      <c r="AN65" s="32"/>
      <c r="AO65" s="32"/>
      <c r="AP65" s="32"/>
      <c r="AQ65" s="32"/>
      <c r="AR65" s="32"/>
      <c r="AS65" s="32"/>
      <c r="AV65" s="32" t="n">
        <v>12529157</v>
      </c>
      <c r="AX65" s="32" t="n">
        <f aca="false">(AV65-AV64)/AV64</f>
        <v>0.00509923636197944</v>
      </c>
      <c r="AY65" s="39" t="n">
        <v>7117.2323915017</v>
      </c>
      <c r="AZ65" s="35" t="n">
        <f aca="false">(AY65-AY64)/AY64</f>
        <v>-9.32064111935243E-005</v>
      </c>
      <c r="BA65" s="32"/>
      <c r="BB65" s="32" t="n">
        <f aca="false">BB64*(1+AX65)*(1+AZ65)</f>
        <v>118.637355811569</v>
      </c>
      <c r="BC65" s="40" t="e">
        <f aca="false">(BA65-BA61)/BA61</f>
        <v>#DIV/0!</v>
      </c>
      <c r="BE65" s="35" t="n">
        <f aca="false">T72/AF72</f>
        <v>0.00947593445529504</v>
      </c>
    </row>
    <row r="66" s="24" customFormat="true" ht="12" hidden="false" customHeight="false" outlineLevel="0" collapsed="false">
      <c r="A66" s="24" t="n">
        <f aca="false">A62+1</f>
        <v>2028</v>
      </c>
      <c r="B66" s="24" t="n">
        <f aca="false">B62</f>
        <v>1</v>
      </c>
      <c r="C66" s="25"/>
      <c r="D66" s="25" t="n">
        <v>119870720.265592</v>
      </c>
      <c r="E66" s="25"/>
      <c r="F66" s="26" t="n">
        <v>23914188.2028962</v>
      </c>
      <c r="G66" s="25" t="n">
        <v>2126265.85793656</v>
      </c>
      <c r="H66" s="25" t="n">
        <v>11698087.400516</v>
      </c>
      <c r="I66" s="26" t="n">
        <v>65760.7997299898</v>
      </c>
      <c r="J66" s="25" t="n">
        <v>361796.517541694</v>
      </c>
      <c r="K66" s="25"/>
      <c r="L66" s="26" t="n">
        <v>2944918.52216027</v>
      </c>
      <c r="M66" s="26"/>
      <c r="N66" s="26" t="n">
        <v>995287.302911311</v>
      </c>
      <c r="O66" s="25"/>
      <c r="P66" s="25" t="n">
        <v>20756973.2944318</v>
      </c>
      <c r="Q66" s="26"/>
      <c r="R66" s="26" t="n">
        <v>16958913.477816</v>
      </c>
      <c r="S66" s="26"/>
      <c r="T66" s="25" t="n">
        <v>64843875.5402909</v>
      </c>
      <c r="U66" s="25"/>
      <c r="V66" s="26" t="n">
        <v>119790.924182235</v>
      </c>
      <c r="W66" s="26"/>
      <c r="X66" s="26" t="n">
        <v>300880.264864005</v>
      </c>
      <c r="Y66" s="25"/>
      <c r="Z66" s="25" t="n">
        <f aca="false">R66+V66-N66-L66-F66</f>
        <v>-10775689.6259695</v>
      </c>
      <c r="AA66" s="25"/>
      <c r="AB66" s="25" t="n">
        <f aca="false">T66-P66-D66</f>
        <v>-75783818.0197332</v>
      </c>
      <c r="AC66" s="13"/>
      <c r="AD66" s="25"/>
      <c r="AE66" s="25"/>
      <c r="AF66" s="25" t="n">
        <f aca="false">BB66/100*AF25</f>
        <v>6854832105.5908</v>
      </c>
      <c r="AG66" s="27" t="n">
        <f aca="false">(AF66-AF65)/AF65</f>
        <v>0.00538479149125706</v>
      </c>
      <c r="AH66" s="27"/>
      <c r="AI66" s="27" t="n">
        <f aca="false">AB66/AF66</f>
        <v>-0.0110555323387022</v>
      </c>
      <c r="AT66" s="27" t="n">
        <f aca="false">AVERAGE(AG66:AG69)</f>
        <v>0.00307687613809592</v>
      </c>
      <c r="AV66" s="24" t="n">
        <v>12519637</v>
      </c>
      <c r="AX66" s="24" t="n">
        <f aca="false">(AV66-AV65)/AV65</f>
        <v>-0.000759827656401783</v>
      </c>
      <c r="AY66" s="31" t="n">
        <v>7160.9983285022</v>
      </c>
      <c r="AZ66" s="27" t="n">
        <f aca="false">(AY66-AY65)/AY65</f>
        <v>0.00614929154944538</v>
      </c>
      <c r="BB66" s="24" t="n">
        <f aca="false">BB65*(1+AX66)*(1+AZ66)</f>
        <v>119.276193235688</v>
      </c>
      <c r="BE66" s="27" t="n">
        <f aca="false">T73/AF73</f>
        <v>0.0111682784760306</v>
      </c>
    </row>
    <row r="67" s="32" customFormat="true" ht="12" hidden="false" customHeight="false" outlineLevel="0" collapsed="false">
      <c r="A67" s="32" t="n">
        <f aca="false">A63+1</f>
        <v>2028</v>
      </c>
      <c r="B67" s="32" t="n">
        <f aca="false">B63</f>
        <v>2</v>
      </c>
      <c r="C67" s="33"/>
      <c r="D67" s="33" t="n">
        <v>120175393.723145</v>
      </c>
      <c r="E67" s="33"/>
      <c r="F67" s="34" t="n">
        <v>24082699.8332774</v>
      </c>
      <c r="G67" s="33" t="n">
        <v>2239399.48091931</v>
      </c>
      <c r="H67" s="33" t="n">
        <v>12320515.2143518</v>
      </c>
      <c r="I67" s="34" t="n">
        <v>69259.7777603902</v>
      </c>
      <c r="J67" s="33" t="n">
        <v>381046.862299536</v>
      </c>
      <c r="K67" s="33"/>
      <c r="L67" s="34" t="n">
        <v>2375370.42780159</v>
      </c>
      <c r="M67" s="34"/>
      <c r="N67" s="34" t="n">
        <v>1001067.22563531</v>
      </c>
      <c r="O67" s="33"/>
      <c r="P67" s="33" t="n">
        <v>17833384.9547614</v>
      </c>
      <c r="Q67" s="34"/>
      <c r="R67" s="34" t="n">
        <v>20122311.8851724</v>
      </c>
      <c r="S67" s="34"/>
      <c r="T67" s="33" t="n">
        <v>76939403.5279355</v>
      </c>
      <c r="U67" s="33"/>
      <c r="V67" s="34" t="n">
        <v>119139.562713911</v>
      </c>
      <c r="W67" s="34"/>
      <c r="X67" s="34" t="n">
        <v>299244.232648297</v>
      </c>
      <c r="Y67" s="33"/>
      <c r="Z67" s="33" t="n">
        <f aca="false">R67+V67-N67-L67-F67</f>
        <v>-7217686.03882803</v>
      </c>
      <c r="AA67" s="33"/>
      <c r="AB67" s="33" t="n">
        <f aca="false">T67-P67-D67</f>
        <v>-61069375.1499707</v>
      </c>
      <c r="AC67" s="13"/>
      <c r="AD67" s="33"/>
      <c r="AE67" s="33"/>
      <c r="AF67" s="33" t="n">
        <f aca="false">BB67/100*AF25</f>
        <v>6890308136.2246</v>
      </c>
      <c r="AG67" s="35" t="n">
        <f aca="false">(AF67-AF66)/AF66</f>
        <v>0.00517533180788797</v>
      </c>
      <c r="AH67" s="35"/>
      <c r="AI67" s="35" t="n">
        <f aca="false">AB67/AF67</f>
        <v>-0.00886308332553505</v>
      </c>
      <c r="AV67" s="32" t="n">
        <v>12550095</v>
      </c>
      <c r="AX67" s="32" t="n">
        <f aca="false">(AV67-AV66)/AV66</f>
        <v>0.00243281814001476</v>
      </c>
      <c r="AY67" s="39" t="n">
        <v>7180.5898018021</v>
      </c>
      <c r="AZ67" s="35" t="n">
        <f aca="false">(AY67-AY66)/AY66</f>
        <v>0.00273585782333197</v>
      </c>
      <c r="BB67" s="32" t="n">
        <f aca="false">BB66*(1+AX67)*(1+AZ67)</f>
        <v>119.893487112465</v>
      </c>
      <c r="BE67" s="35" t="n">
        <f aca="false">T74/AF74</f>
        <v>0.00944257382539739</v>
      </c>
    </row>
    <row r="68" customFormat="false" ht="12" hidden="false" customHeight="false" outlineLevel="0" collapsed="false">
      <c r="A68" s="32" t="n">
        <f aca="false">A64+1</f>
        <v>2028</v>
      </c>
      <c r="B68" s="32" t="n">
        <f aca="false">B64</f>
        <v>3</v>
      </c>
      <c r="C68" s="33"/>
      <c r="D68" s="33" t="n">
        <v>119951053.005581</v>
      </c>
      <c r="E68" s="33"/>
      <c r="F68" s="34" t="n">
        <v>24132011.1898452</v>
      </c>
      <c r="G68" s="33" t="n">
        <v>2329487.41847597</v>
      </c>
      <c r="H68" s="33" t="n">
        <v>12816152.4665498</v>
      </c>
      <c r="I68" s="34" t="n">
        <v>72046.0026332797</v>
      </c>
      <c r="J68" s="33" t="n">
        <v>396375.849480934</v>
      </c>
      <c r="K68" s="33"/>
      <c r="L68" s="34" t="n">
        <v>2359426.85530488</v>
      </c>
      <c r="M68" s="34"/>
      <c r="N68" s="34" t="n">
        <v>1000576.18758892</v>
      </c>
      <c r="O68" s="33"/>
      <c r="P68" s="33" t="n">
        <v>17747952.1348318</v>
      </c>
      <c r="Q68" s="34"/>
      <c r="R68" s="34" t="n">
        <v>17100725.0107657</v>
      </c>
      <c r="S68" s="34"/>
      <c r="T68" s="33" t="n">
        <v>65386104.2275706</v>
      </c>
      <c r="U68" s="33"/>
      <c r="V68" s="34" t="n">
        <v>124276.077925414</v>
      </c>
      <c r="W68" s="34"/>
      <c r="X68" s="34" t="n">
        <v>312145.677961165</v>
      </c>
      <c r="Y68" s="33"/>
      <c r="Z68" s="33" t="n">
        <f aca="false">R68+V68-N68-L68-F68</f>
        <v>-10267013.1440479</v>
      </c>
      <c r="AA68" s="33"/>
      <c r="AB68" s="33" t="n">
        <f aca="false">T68-P68-D68</f>
        <v>-72312900.9128418</v>
      </c>
      <c r="AC68" s="13"/>
      <c r="AD68" s="33"/>
      <c r="AE68" s="33"/>
      <c r="AF68" s="33" t="n">
        <f aca="false">BB68/100*AF25</f>
        <v>6891368535.25524</v>
      </c>
      <c r="AG68" s="35" t="n">
        <f aca="false">(AF68-AF67)/AF67</f>
        <v>0.000153897185681661</v>
      </c>
      <c r="AH68" s="35"/>
      <c r="AI68" s="35" t="n">
        <f aca="false">AB68/AF68</f>
        <v>-0.0104932569696279</v>
      </c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3"/>
      <c r="AV68" s="32" t="n">
        <v>12542207</v>
      </c>
      <c r="AX68" s="32" t="n">
        <f aca="false">(AV68-AV67)/AV67</f>
        <v>-0.000628521138684608</v>
      </c>
      <c r="AY68" s="39" t="n">
        <v>7186.2115602368</v>
      </c>
      <c r="AZ68" s="35" t="n">
        <f aca="false">(AY68-AY67)/AY67</f>
        <v>0.000782910400102456</v>
      </c>
      <c r="BA68" s="32"/>
      <c r="BB68" s="32" t="n">
        <f aca="false">BB67*(1+AX68)*(1+AZ68)</f>
        <v>119.911938382713</v>
      </c>
      <c r="BC68" s="32"/>
      <c r="BE68" s="35" t="n">
        <f aca="false">T75/AF75</f>
        <v>0.011157080854424</v>
      </c>
    </row>
    <row r="69" customFormat="false" ht="12" hidden="false" customHeight="false" outlineLevel="0" collapsed="false">
      <c r="A69" s="32" t="n">
        <f aca="false">A65+1</f>
        <v>2028</v>
      </c>
      <c r="B69" s="32" t="n">
        <f aca="false">B65</f>
        <v>4</v>
      </c>
      <c r="C69" s="33"/>
      <c r="D69" s="33" t="n">
        <v>120277427.958758</v>
      </c>
      <c r="E69" s="33"/>
      <c r="F69" s="34" t="n">
        <v>24279163.5496096</v>
      </c>
      <c r="G69" s="33" t="n">
        <v>2417317.26712668</v>
      </c>
      <c r="H69" s="33" t="n">
        <v>13299366.3798312</v>
      </c>
      <c r="I69" s="34" t="n">
        <v>74762.3897049502</v>
      </c>
      <c r="J69" s="33" t="n">
        <v>411320.609685507</v>
      </c>
      <c r="K69" s="33"/>
      <c r="L69" s="34" t="n">
        <v>2439757.00842217</v>
      </c>
      <c r="M69" s="34"/>
      <c r="N69" s="34" t="n">
        <v>1006087.59452715</v>
      </c>
      <c r="O69" s="33"/>
      <c r="P69" s="33" t="n">
        <v>18195107.8160771</v>
      </c>
      <c r="Q69" s="34"/>
      <c r="R69" s="34" t="n">
        <v>20324811.8348518</v>
      </c>
      <c r="S69" s="34"/>
      <c r="T69" s="33" t="n">
        <v>77713679.6365497</v>
      </c>
      <c r="U69" s="33"/>
      <c r="V69" s="34" t="n">
        <v>118898.174469739</v>
      </c>
      <c r="W69" s="34"/>
      <c r="X69" s="34" t="n">
        <v>298637.934973099</v>
      </c>
      <c r="Y69" s="33"/>
      <c r="Z69" s="33" t="n">
        <f aca="false">R69+V69-N69-L69-F69</f>
        <v>-7281298.1432374</v>
      </c>
      <c r="AA69" s="33"/>
      <c r="AB69" s="33" t="n">
        <f aca="false">T69-P69-D69</f>
        <v>-60758856.1382851</v>
      </c>
      <c r="AC69" s="13"/>
      <c r="AD69" s="33"/>
      <c r="AE69" s="33"/>
      <c r="AF69" s="33" t="n">
        <f aca="false">BB69/100*AF25</f>
        <v>6902349821.21983</v>
      </c>
      <c r="AG69" s="35" t="n">
        <f aca="false">(AF69-AF68)/AF68</f>
        <v>0.00159348406755701</v>
      </c>
      <c r="AH69" s="35" t="n">
        <f aca="false">(AF69-AF65)/AF65</f>
        <v>0.0123541217219526</v>
      </c>
      <c r="AI69" s="35" t="n">
        <f aca="false">AB69/AF69</f>
        <v>-0.0088026335540825</v>
      </c>
      <c r="AJ69" s="40"/>
      <c r="AK69" s="32"/>
      <c r="AL69" s="32"/>
      <c r="AM69" s="32"/>
      <c r="AN69" s="32"/>
      <c r="AO69" s="32"/>
      <c r="AP69" s="32"/>
      <c r="AQ69" s="32"/>
      <c r="AR69" s="32"/>
      <c r="AS69" s="32"/>
      <c r="AV69" s="32" t="n">
        <v>12492115</v>
      </c>
      <c r="AX69" s="32" t="n">
        <f aca="false">(AV69-AV68)/AV68</f>
        <v>-0.0039938744433097</v>
      </c>
      <c r="AY69" s="39" t="n">
        <v>7226.5245054002</v>
      </c>
      <c r="AZ69" s="35" t="n">
        <f aca="false">(AY69-AY68)/AY68</f>
        <v>0.00560976320074706</v>
      </c>
      <c r="BA69" s="32"/>
      <c r="BB69" s="32" t="n">
        <f aca="false">BB68*(1+AX69)*(1+AZ69)</f>
        <v>120.103016146036</v>
      </c>
      <c r="BC69" s="40" t="e">
        <f aca="false">(BA69-BA65)/BA65</f>
        <v>#DIV/0!</v>
      </c>
      <c r="BE69" s="35" t="n">
        <f aca="false">T76/AF76</f>
        <v>0.00947780033234626</v>
      </c>
    </row>
    <row r="70" s="24" customFormat="true" ht="12" hidden="false" customHeight="false" outlineLevel="0" collapsed="false">
      <c r="A70" s="24" t="n">
        <f aca="false">A66+1</f>
        <v>2029</v>
      </c>
      <c r="B70" s="24" t="n">
        <f aca="false">B66</f>
        <v>1</v>
      </c>
      <c r="C70" s="25"/>
      <c r="D70" s="25" t="n">
        <v>120334173.151076</v>
      </c>
      <c r="E70" s="25"/>
      <c r="F70" s="26" t="n">
        <v>24410961.3223279</v>
      </c>
      <c r="G70" s="25" t="n">
        <v>2538800.92943543</v>
      </c>
      <c r="H70" s="25" t="n">
        <v>13967733.6463787</v>
      </c>
      <c r="I70" s="26" t="n">
        <v>78519.6163742999</v>
      </c>
      <c r="J70" s="25" t="n">
        <v>431991.762259182</v>
      </c>
      <c r="K70" s="25"/>
      <c r="L70" s="26" t="n">
        <v>2918177.61753161</v>
      </c>
      <c r="M70" s="26"/>
      <c r="N70" s="26" t="n">
        <v>1008905.1877176</v>
      </c>
      <c r="O70" s="25"/>
      <c r="P70" s="25" t="n">
        <v>20693136.1974714</v>
      </c>
      <c r="Q70" s="26"/>
      <c r="R70" s="26" t="n">
        <v>17315909.22468</v>
      </c>
      <c r="S70" s="26"/>
      <c r="T70" s="25" t="n">
        <v>66208879.7198535</v>
      </c>
      <c r="U70" s="25"/>
      <c r="V70" s="26" t="n">
        <v>121807.108722874</v>
      </c>
      <c r="W70" s="26"/>
      <c r="X70" s="26" t="n">
        <v>305944.339147958</v>
      </c>
      <c r="Y70" s="25"/>
      <c r="Z70" s="25" t="n">
        <f aca="false">R70+V70-N70-L70-F70</f>
        <v>-10900327.7941743</v>
      </c>
      <c r="AA70" s="25"/>
      <c r="AB70" s="25" t="n">
        <f aca="false">T70-P70-D70</f>
        <v>-74818429.6286943</v>
      </c>
      <c r="AC70" s="13"/>
      <c r="AD70" s="25"/>
      <c r="AE70" s="25"/>
      <c r="AF70" s="25" t="n">
        <f aca="false">BB70/100*AF25</f>
        <v>6945262662.32001</v>
      </c>
      <c r="AG70" s="27" t="n">
        <f aca="false">(AF70-AF69)/AF69</f>
        <v>0.00621713506438823</v>
      </c>
      <c r="AH70" s="27"/>
      <c r="AI70" s="27" t="n">
        <f aca="false">AB70/AF70</f>
        <v>-0.0107725846042663</v>
      </c>
      <c r="AT70" s="27" t="n">
        <f aca="false">AVERAGE(AG70:AG73)</f>
        <v>0.00138109103161717</v>
      </c>
      <c r="AV70" s="24" t="n">
        <v>12563995</v>
      </c>
      <c r="AX70" s="24" t="n">
        <f aca="false">(AV70-AV69)/AV69</f>
        <v>0.00575402964189811</v>
      </c>
      <c r="AY70" s="31" t="n">
        <v>7229.8520015728</v>
      </c>
      <c r="AZ70" s="27" t="n">
        <f aca="false">(AY70-AY69)/AY69</f>
        <v>0.000460455945332171</v>
      </c>
      <c r="BB70" s="24" t="n">
        <f aca="false">BB69*(1+AX70)*(1+AZ70)</f>
        <v>120.849712819056</v>
      </c>
      <c r="BE70" s="27" t="n">
        <f aca="false">T77/AF77</f>
        <v>0.0111604574945319</v>
      </c>
    </row>
    <row r="71" s="32" customFormat="true" ht="12" hidden="false" customHeight="false" outlineLevel="0" collapsed="false">
      <c r="A71" s="32" t="n">
        <f aca="false">A67+1</f>
        <v>2029</v>
      </c>
      <c r="B71" s="32" t="n">
        <f aca="false">B67</f>
        <v>2</v>
      </c>
      <c r="C71" s="33"/>
      <c r="D71" s="33" t="n">
        <v>120341614.356143</v>
      </c>
      <c r="E71" s="33"/>
      <c r="F71" s="34" t="n">
        <v>24489412.4814781</v>
      </c>
      <c r="G71" s="33" t="n">
        <v>2615899.56148154</v>
      </c>
      <c r="H71" s="33" t="n">
        <v>14391907.5721224</v>
      </c>
      <c r="I71" s="34" t="n">
        <v>80904.1101489198</v>
      </c>
      <c r="J71" s="33" t="n">
        <v>445110.543467736</v>
      </c>
      <c r="K71" s="33"/>
      <c r="L71" s="34" t="n">
        <v>2403711.06978335</v>
      </c>
      <c r="M71" s="34"/>
      <c r="N71" s="34" t="n">
        <v>1011098.71541218</v>
      </c>
      <c r="O71" s="33"/>
      <c r="P71" s="33" t="n">
        <v>18035634.9777149</v>
      </c>
      <c r="Q71" s="34"/>
      <c r="R71" s="34" t="n">
        <v>20396834.1988967</v>
      </c>
      <c r="S71" s="34"/>
      <c r="T71" s="33" t="n">
        <v>77989063.3877763</v>
      </c>
      <c r="U71" s="33"/>
      <c r="V71" s="34" t="n">
        <v>126159.907627818</v>
      </c>
      <c r="W71" s="34"/>
      <c r="X71" s="34" t="n">
        <v>316877.31505043</v>
      </c>
      <c r="Y71" s="33"/>
      <c r="Z71" s="33" t="n">
        <f aca="false">R71+V71-N71-L71-F71</f>
        <v>-7381228.16014908</v>
      </c>
      <c r="AA71" s="33"/>
      <c r="AB71" s="33" t="n">
        <f aca="false">T71-P71-D71</f>
        <v>-60388185.9460817</v>
      </c>
      <c r="AC71" s="13"/>
      <c r="AD71" s="33"/>
      <c r="AE71" s="33"/>
      <c r="AF71" s="33" t="n">
        <f aca="false">BB71/100*AF25</f>
        <v>6962784660.47378</v>
      </c>
      <c r="AG71" s="35" t="n">
        <f aca="false">(AF71-AF70)/AF70</f>
        <v>0.00252287048102926</v>
      </c>
      <c r="AH71" s="35"/>
      <c r="AI71" s="35" t="n">
        <f aca="false">AB71/AF71</f>
        <v>-0.00867299347757979</v>
      </c>
      <c r="AV71" s="32" t="n">
        <v>12600795</v>
      </c>
      <c r="AX71" s="32" t="n">
        <f aca="false">(AV71-AV70)/AV70</f>
        <v>0.00292900466770323</v>
      </c>
      <c r="AY71" s="39" t="n">
        <v>7226.9242868006</v>
      </c>
      <c r="AZ71" s="35" t="n">
        <f aca="false">(AY71-AY70)/AY70</f>
        <v>-0.000404948091822997</v>
      </c>
      <c r="BB71" s="32" t="n">
        <f aca="false">BB70*(1+AX71)*(1+AZ71)</f>
        <v>121.154600992168</v>
      </c>
      <c r="BE71" s="35" t="n">
        <f aca="false">T78/AF78</f>
        <v>0.00943949988989148</v>
      </c>
    </row>
    <row r="72" customFormat="false" ht="12" hidden="false" customHeight="false" outlineLevel="0" collapsed="false">
      <c r="A72" s="32" t="n">
        <f aca="false">A68+1</f>
        <v>2029</v>
      </c>
      <c r="B72" s="32" t="n">
        <f aca="false">B68</f>
        <v>3</v>
      </c>
      <c r="C72" s="33"/>
      <c r="D72" s="33" t="n">
        <v>120368623.18063</v>
      </c>
      <c r="E72" s="33"/>
      <c r="F72" s="34" t="n">
        <v>24559696.4782822</v>
      </c>
      <c r="G72" s="33" t="n">
        <v>2681274.38472559</v>
      </c>
      <c r="H72" s="33" t="n">
        <v>14751580.5609199</v>
      </c>
      <c r="I72" s="34" t="n">
        <v>82926.0118987304</v>
      </c>
      <c r="J72" s="33" t="n">
        <v>456234.450337734</v>
      </c>
      <c r="K72" s="33"/>
      <c r="L72" s="34" t="n">
        <v>2329653.8312428</v>
      </c>
      <c r="M72" s="34"/>
      <c r="N72" s="34" t="n">
        <v>1012600.12517057</v>
      </c>
      <c r="O72" s="33"/>
      <c r="P72" s="33" t="n">
        <v>17659611.9283778</v>
      </c>
      <c r="Q72" s="34"/>
      <c r="R72" s="34" t="n">
        <v>17166848.6737885</v>
      </c>
      <c r="S72" s="34"/>
      <c r="T72" s="33" t="n">
        <v>65638933.7841884</v>
      </c>
      <c r="U72" s="33"/>
      <c r="V72" s="34" t="n">
        <v>126796.508262325</v>
      </c>
      <c r="W72" s="34"/>
      <c r="X72" s="34" t="n">
        <v>318476.272307256</v>
      </c>
      <c r="Y72" s="33"/>
      <c r="Z72" s="33" t="n">
        <f aca="false">R72+V72-N72-L72-F72</f>
        <v>-10608305.2526448</v>
      </c>
      <c r="AA72" s="33"/>
      <c r="AB72" s="33" t="n">
        <f aca="false">T72-P72-D72</f>
        <v>-72389301.3248195</v>
      </c>
      <c r="AC72" s="13"/>
      <c r="AD72" s="33"/>
      <c r="AE72" s="33"/>
      <c r="AF72" s="33" t="n">
        <f aca="false">BB72/100*AF25</f>
        <v>6926908801.85544</v>
      </c>
      <c r="AG72" s="35" t="n">
        <f aca="false">(AF72-AF71)/AF71</f>
        <v>-0.00515251589238358</v>
      </c>
      <c r="AH72" s="35"/>
      <c r="AI72" s="35" t="n">
        <f aca="false">AB72/AF72</f>
        <v>-0.0104504481573988</v>
      </c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3"/>
      <c r="AV72" s="32" t="n">
        <v>12524539</v>
      </c>
      <c r="AX72" s="32" t="n">
        <f aca="false">(AV72-AV71)/AV71</f>
        <v>-0.00605168165976829</v>
      </c>
      <c r="AY72" s="39" t="n">
        <v>7233.4620542099</v>
      </c>
      <c r="AZ72" s="35" t="n">
        <f aca="false">(AY72-AY71)/AY71</f>
        <v>0.000904640362877526</v>
      </c>
      <c r="BA72" s="32"/>
      <c r="BB72" s="32" t="n">
        <f aca="false">BB71*(1+AX72)*(1+AZ72)</f>
        <v>120.530349985121</v>
      </c>
      <c r="BC72" s="32"/>
      <c r="BE72" s="35" t="n">
        <f aca="false">T79/AF79</f>
        <v>0.0111646803892025</v>
      </c>
    </row>
    <row r="73" customFormat="false" ht="12" hidden="false" customHeight="false" outlineLevel="0" collapsed="false">
      <c r="A73" s="32" t="n">
        <f aca="false">A69+1</f>
        <v>2029</v>
      </c>
      <c r="B73" s="32" t="n">
        <f aca="false">B69</f>
        <v>4</v>
      </c>
      <c r="C73" s="33"/>
      <c r="D73" s="33" t="n">
        <v>120495496.690764</v>
      </c>
      <c r="E73" s="33"/>
      <c r="F73" s="34" t="n">
        <v>24674390.4094302</v>
      </c>
      <c r="G73" s="33" t="n">
        <v>2772907.55357639</v>
      </c>
      <c r="H73" s="33" t="n">
        <v>15255719.2197813</v>
      </c>
      <c r="I73" s="34" t="n">
        <v>85760.0274302</v>
      </c>
      <c r="J73" s="33" t="n">
        <v>471826.367622115</v>
      </c>
      <c r="K73" s="33"/>
      <c r="L73" s="34" t="n">
        <v>2368248.16288408</v>
      </c>
      <c r="M73" s="34"/>
      <c r="N73" s="34" t="n">
        <v>1015094.3777925</v>
      </c>
      <c r="O73" s="33"/>
      <c r="P73" s="33" t="n">
        <v>17873600.7407365</v>
      </c>
      <c r="Q73" s="34"/>
      <c r="R73" s="34" t="n">
        <v>20271931.2861846</v>
      </c>
      <c r="S73" s="34"/>
      <c r="T73" s="33" t="n">
        <v>77511486.2754736</v>
      </c>
      <c r="U73" s="33"/>
      <c r="V73" s="34" t="n">
        <v>130057.823993901</v>
      </c>
      <c r="W73" s="34"/>
      <c r="X73" s="34" t="n">
        <v>326667.757161559</v>
      </c>
      <c r="Y73" s="33"/>
      <c r="Z73" s="33" t="n">
        <f aca="false">R73+V73-N73-L73-F73</f>
        <v>-7655743.83992831</v>
      </c>
      <c r="AA73" s="33"/>
      <c r="AB73" s="33" t="n">
        <f aca="false">T73-P73-D73</f>
        <v>-60857611.1560274</v>
      </c>
      <c r="AC73" s="13"/>
      <c r="AD73" s="33"/>
      <c r="AE73" s="33"/>
      <c r="AF73" s="33" t="n">
        <f aca="false">BB73/100*AF25</f>
        <v>6940325354.69357</v>
      </c>
      <c r="AG73" s="35" t="n">
        <f aca="false">(AF73-AF72)/AF72</f>
        <v>0.00193687447343475</v>
      </c>
      <c r="AH73" s="35" t="n">
        <f aca="false">(AF73-AF69)/AF69</f>
        <v>0.00550182683540354</v>
      </c>
      <c r="AI73" s="35" t="n">
        <f aca="false">AB73/AF73</f>
        <v>-0.00876869714974831</v>
      </c>
      <c r="AJ73" s="40"/>
      <c r="AK73" s="32"/>
      <c r="AL73" s="32"/>
      <c r="AM73" s="32"/>
      <c r="AN73" s="32"/>
      <c r="AO73" s="32"/>
      <c r="AP73" s="32"/>
      <c r="AQ73" s="32"/>
      <c r="AR73" s="32"/>
      <c r="AS73" s="32"/>
      <c r="AV73" s="32" t="n">
        <v>12518155</v>
      </c>
      <c r="AX73" s="32" t="n">
        <f aca="false">(AV73-AV72)/AV72</f>
        <v>-0.000509719359730526</v>
      </c>
      <c r="AY73" s="39" t="n">
        <v>7251.1684231432</v>
      </c>
      <c r="AZ73" s="35" t="n">
        <f aca="false">(AY73-AY72)/AY72</f>
        <v>0.00244784154539039</v>
      </c>
      <c r="BA73" s="32"/>
      <c r="BB73" s="32" t="n">
        <f aca="false">BB72*(1+AX73)*(1+AZ73)</f>
        <v>120.763802143281</v>
      </c>
      <c r="BC73" s="40" t="e">
        <f aca="false">(BA73-BA69)/BA69</f>
        <v>#DIV/0!</v>
      </c>
      <c r="BE73" s="35" t="n">
        <f aca="false">T80/AF80</f>
        <v>0.00944445831604721</v>
      </c>
    </row>
    <row r="74" s="24" customFormat="true" ht="12" hidden="false" customHeight="false" outlineLevel="0" collapsed="false">
      <c r="A74" s="24" t="n">
        <f aca="false">A70+1</f>
        <v>2030</v>
      </c>
      <c r="B74" s="24" t="n">
        <f aca="false">B70</f>
        <v>1</v>
      </c>
      <c r="C74" s="25"/>
      <c r="D74" s="25" t="n">
        <v>120687999.786674</v>
      </c>
      <c r="E74" s="25"/>
      <c r="F74" s="26" t="n">
        <v>24806053.5396306</v>
      </c>
      <c r="G74" s="25" t="n">
        <v>2869580.96739268</v>
      </c>
      <c r="H74" s="25" t="n">
        <v>15787587.8193301</v>
      </c>
      <c r="I74" s="26" t="n">
        <v>88749.9268265804</v>
      </c>
      <c r="J74" s="25" t="n">
        <v>488275.91193806</v>
      </c>
      <c r="K74" s="25"/>
      <c r="L74" s="26" t="n">
        <v>2854148.37119453</v>
      </c>
      <c r="M74" s="26"/>
      <c r="N74" s="26" t="n">
        <v>1018763.46607682</v>
      </c>
      <c r="O74" s="25"/>
      <c r="P74" s="25" t="n">
        <v>20415125.4727161</v>
      </c>
      <c r="Q74" s="26"/>
      <c r="R74" s="26" t="n">
        <v>17190403.6941035</v>
      </c>
      <c r="S74" s="26"/>
      <c r="T74" s="25" t="n">
        <v>65728998.4459167</v>
      </c>
      <c r="U74" s="25"/>
      <c r="V74" s="26" t="n">
        <v>125507.992672666</v>
      </c>
      <c r="W74" s="26"/>
      <c r="X74" s="26" t="n">
        <v>315239.892635386</v>
      </c>
      <c r="Y74" s="25"/>
      <c r="Z74" s="25" t="n">
        <f aca="false">R74+V74-N74-L74-F74</f>
        <v>-11363053.6901257</v>
      </c>
      <c r="AA74" s="25"/>
      <c r="AB74" s="25" t="n">
        <f aca="false">T74-P74-D74</f>
        <v>-75374126.8134739</v>
      </c>
      <c r="AC74" s="13"/>
      <c r="AD74" s="25"/>
      <c r="AE74" s="25"/>
      <c r="AF74" s="25" t="n">
        <f aca="false">BB74/100*AF25</f>
        <v>6960919730.28874</v>
      </c>
      <c r="AG74" s="27" t="n">
        <f aca="false">(AF74-AF73)/AF73</f>
        <v>0.00296735016626421</v>
      </c>
      <c r="AH74" s="27"/>
      <c r="AI74" s="27" t="n">
        <f aca="false">AB74/AF74</f>
        <v>-0.0108281850292716</v>
      </c>
      <c r="AT74" s="27" t="n">
        <f aca="false">AVERAGE(AG74:AG77)</f>
        <v>0.00535644616837097</v>
      </c>
      <c r="AV74" s="24" t="n">
        <v>12528013</v>
      </c>
      <c r="AX74" s="24" t="n">
        <f aca="false">(AV74-AV73)/AV73</f>
        <v>0.000787496240460355</v>
      </c>
      <c r="AY74" s="31" t="n">
        <v>7266.9624733419</v>
      </c>
      <c r="AZ74" s="27" t="n">
        <f aca="false">(AY74-AY73)/AY73</f>
        <v>0.0021781386498058</v>
      </c>
      <c r="BB74" s="24" t="n">
        <f aca="false">BB73*(1+AX74)*(1+AZ74)</f>
        <v>121.12215063165</v>
      </c>
      <c r="BE74" s="27" t="n">
        <f aca="false">T81/AF81</f>
        <v>0.0111527196136394</v>
      </c>
    </row>
    <row r="75" s="32" customFormat="true" ht="12" hidden="false" customHeight="false" outlineLevel="0" collapsed="false">
      <c r="A75" s="32" t="n">
        <f aca="false">A71+1</f>
        <v>2030</v>
      </c>
      <c r="B75" s="32" t="n">
        <f aca="false">B71</f>
        <v>2</v>
      </c>
      <c r="C75" s="33"/>
      <c r="D75" s="33" t="n">
        <v>121474452.693074</v>
      </c>
      <c r="E75" s="33"/>
      <c r="F75" s="34" t="n">
        <v>25021727.1839419</v>
      </c>
      <c r="G75" s="33" t="n">
        <v>2942307.48654591</v>
      </c>
      <c r="H75" s="33" t="n">
        <v>16187707.669919</v>
      </c>
      <c r="I75" s="34" t="n">
        <v>90999.2006148198</v>
      </c>
      <c r="J75" s="33" t="n">
        <v>500650.752677895</v>
      </c>
      <c r="K75" s="33"/>
      <c r="L75" s="34" t="n">
        <v>2376788.69200424</v>
      </c>
      <c r="M75" s="34"/>
      <c r="N75" s="34" t="n">
        <v>1028564.09363988</v>
      </c>
      <c r="O75" s="33"/>
      <c r="P75" s="33" t="n">
        <v>17992023.9893246</v>
      </c>
      <c r="Q75" s="34"/>
      <c r="R75" s="34" t="n">
        <v>20370267.5163194</v>
      </c>
      <c r="S75" s="34"/>
      <c r="T75" s="33" t="n">
        <v>77887483.3743624</v>
      </c>
      <c r="U75" s="33"/>
      <c r="V75" s="34" t="n">
        <v>123761.02752683</v>
      </c>
      <c r="W75" s="34"/>
      <c r="X75" s="34" t="n">
        <v>310852.019853073</v>
      </c>
      <c r="Y75" s="33"/>
      <c r="Z75" s="33" t="n">
        <f aca="false">R75+V75-N75-L75-F75</f>
        <v>-7933051.42573977</v>
      </c>
      <c r="AA75" s="33"/>
      <c r="AB75" s="33" t="n">
        <f aca="false">T75-P75-D75</f>
        <v>-61578993.3080358</v>
      </c>
      <c r="AC75" s="13"/>
      <c r="AD75" s="33"/>
      <c r="AE75" s="33"/>
      <c r="AF75" s="33" t="n">
        <f aca="false">BB75/100*AF25</f>
        <v>6980991210.03307</v>
      </c>
      <c r="AG75" s="35" t="n">
        <f aca="false">(AF75-AF74)/AF74</f>
        <v>0.00288345226234907</v>
      </c>
      <c r="AH75" s="35"/>
      <c r="AI75" s="35" t="n">
        <f aca="false">AB75/AF75</f>
        <v>-0.00882095270647735</v>
      </c>
      <c r="AV75" s="32" t="n">
        <v>12589547</v>
      </c>
      <c r="AX75" s="32" t="n">
        <f aca="false">(AV75-AV74)/AV74</f>
        <v>0.00491171265547058</v>
      </c>
      <c r="AY75" s="39" t="n">
        <v>7252.2952225005</v>
      </c>
      <c r="AZ75" s="35" t="n">
        <f aca="false">(AY75-AY74)/AY74</f>
        <v>-0.00201834685333862</v>
      </c>
      <c r="BB75" s="32" t="n">
        <f aca="false">BB74*(1+AX75)*(1+AZ75)</f>
        <v>121.471400570909</v>
      </c>
      <c r="BE75" s="35" t="n">
        <f aca="false">T82/AF82</f>
        <v>0.00941275851440262</v>
      </c>
    </row>
    <row r="76" customFormat="false" ht="12" hidden="false" customHeight="false" outlineLevel="0" collapsed="false">
      <c r="A76" s="32" t="n">
        <f aca="false">A72+1</f>
        <v>2030</v>
      </c>
      <c r="B76" s="32" t="n">
        <f aca="false">B72</f>
        <v>3</v>
      </c>
      <c r="C76" s="33"/>
      <c r="D76" s="33" t="n">
        <v>121392051.723276</v>
      </c>
      <c r="E76" s="33"/>
      <c r="F76" s="34" t="n">
        <v>25074300.6342496</v>
      </c>
      <c r="G76" s="33" t="n">
        <v>3009858.28851321</v>
      </c>
      <c r="H76" s="33" t="n">
        <v>16559352.2516343</v>
      </c>
      <c r="I76" s="34" t="n">
        <v>93088.4006756698</v>
      </c>
      <c r="J76" s="33" t="n">
        <v>512144.914999019</v>
      </c>
      <c r="K76" s="33"/>
      <c r="L76" s="34" t="n">
        <v>2359330.03954637</v>
      </c>
      <c r="M76" s="34"/>
      <c r="N76" s="34" t="n">
        <v>1028900.67760593</v>
      </c>
      <c r="O76" s="33"/>
      <c r="P76" s="33" t="n">
        <v>17903282.7443986</v>
      </c>
      <c r="Q76" s="34"/>
      <c r="R76" s="34" t="n">
        <v>17458650.4994197</v>
      </c>
      <c r="S76" s="34"/>
      <c r="T76" s="33" t="n">
        <v>66754663.3554498</v>
      </c>
      <c r="U76" s="33"/>
      <c r="V76" s="34" t="n">
        <v>123164.946980405</v>
      </c>
      <c r="W76" s="34"/>
      <c r="X76" s="34" t="n">
        <v>309354.837375243</v>
      </c>
      <c r="Y76" s="33"/>
      <c r="Z76" s="33" t="n">
        <f aca="false">R76+V76-N76-L76-F76</f>
        <v>-10880715.9050018</v>
      </c>
      <c r="AA76" s="33"/>
      <c r="AB76" s="33" t="n">
        <f aca="false">T76-P76-D76</f>
        <v>-72540671.1122246</v>
      </c>
      <c r="AC76" s="13"/>
      <c r="AD76" s="33"/>
      <c r="AE76" s="33"/>
      <c r="AF76" s="33" t="n">
        <f aca="false">BB76/100*AF25</f>
        <v>7043265421.79059</v>
      </c>
      <c r="AG76" s="35" t="n">
        <f aca="false">(AF76-AF75)/AF75</f>
        <v>0.00892054006141901</v>
      </c>
      <c r="AH76" s="35"/>
      <c r="AI76" s="35" t="n">
        <f aca="false">AB76/AF76</f>
        <v>-0.0102992953932698</v>
      </c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3"/>
      <c r="AV76" s="32" t="n">
        <v>12669878</v>
      </c>
      <c r="AX76" s="32" t="n">
        <f aca="false">(AV76-AV75)/AV75</f>
        <v>0.00638076969727346</v>
      </c>
      <c r="AY76" s="39" t="n">
        <v>7270.5976036993</v>
      </c>
      <c r="AZ76" s="35" t="n">
        <f aca="false">(AY76-AY75)/AY75</f>
        <v>0.0025236674235235</v>
      </c>
      <c r="BA76" s="32"/>
      <c r="BB76" s="32" t="n">
        <f aca="false">BB75*(1+AX76)*(1+AZ76)</f>
        <v>122.554991066018</v>
      </c>
      <c r="BC76" s="32"/>
      <c r="BE76" s="35" t="n">
        <f aca="false">T83/AF83</f>
        <v>0.0111912223876398</v>
      </c>
    </row>
    <row r="77" customFormat="false" ht="12" hidden="false" customHeight="false" outlineLevel="0" collapsed="false">
      <c r="A77" s="32" t="n">
        <f aca="false">A73+1</f>
        <v>2030</v>
      </c>
      <c r="B77" s="32" t="n">
        <f aca="false">B73</f>
        <v>4</v>
      </c>
      <c r="C77" s="33"/>
      <c r="D77" s="33" t="n">
        <v>121486938.952852</v>
      </c>
      <c r="E77" s="33"/>
      <c r="F77" s="34" t="n">
        <v>25141523.8509268</v>
      </c>
      <c r="G77" s="33" t="n">
        <v>3059834.6280134</v>
      </c>
      <c r="H77" s="33" t="n">
        <v>16834307.3261604</v>
      </c>
      <c r="I77" s="34" t="n">
        <v>94634.0606602002</v>
      </c>
      <c r="J77" s="33" t="n">
        <v>520648.680190482</v>
      </c>
      <c r="K77" s="33"/>
      <c r="L77" s="34" t="n">
        <v>2328506.75306084</v>
      </c>
      <c r="M77" s="34"/>
      <c r="N77" s="34" t="n">
        <v>1031050.1495606</v>
      </c>
      <c r="O77" s="33"/>
      <c r="P77" s="33" t="n">
        <v>17755166.3247953</v>
      </c>
      <c r="Q77" s="34"/>
      <c r="R77" s="34" t="n">
        <v>20695004.6297731</v>
      </c>
      <c r="S77" s="34"/>
      <c r="T77" s="33" t="n">
        <v>79129143.8731701</v>
      </c>
      <c r="U77" s="33"/>
      <c r="V77" s="34" t="n">
        <v>129272.629424476</v>
      </c>
      <c r="W77" s="34"/>
      <c r="X77" s="34" t="n">
        <v>324695.57478104</v>
      </c>
      <c r="Y77" s="33"/>
      <c r="Z77" s="33" t="n">
        <f aca="false">R77+V77-N77-L77-F77</f>
        <v>-7676803.4943507</v>
      </c>
      <c r="AA77" s="33"/>
      <c r="AB77" s="33" t="n">
        <f aca="false">T77-P77-D77</f>
        <v>-60112961.4044774</v>
      </c>
      <c r="AC77" s="13"/>
      <c r="AD77" s="33"/>
      <c r="AE77" s="33"/>
      <c r="AF77" s="33" t="n">
        <f aca="false">BB77/100*AF25</f>
        <v>7090134424.3226</v>
      </c>
      <c r="AG77" s="35" t="n">
        <f aca="false">(AF77-AF76)/AF76</f>
        <v>0.00665444218345157</v>
      </c>
      <c r="AH77" s="35" t="n">
        <f aca="false">(AF77-AF73)/AF73</f>
        <v>0.0215853093295864</v>
      </c>
      <c r="AI77" s="35" t="n">
        <f aca="false">AB77/AF77</f>
        <v>-0.00847839516247546</v>
      </c>
      <c r="AJ77" s="40"/>
      <c r="AK77" s="32"/>
      <c r="AL77" s="32"/>
      <c r="AM77" s="32"/>
      <c r="AN77" s="32"/>
      <c r="AO77" s="32"/>
      <c r="AP77" s="32"/>
      <c r="AQ77" s="32"/>
      <c r="AR77" s="32"/>
      <c r="AS77" s="32"/>
      <c r="AV77" s="32" t="n">
        <v>12712932</v>
      </c>
      <c r="AX77" s="32" t="n">
        <f aca="false">(AV77-AV76)/AV76</f>
        <v>0.00339813848247</v>
      </c>
      <c r="AY77" s="39" t="n">
        <v>7294.192698186</v>
      </c>
      <c r="AZ77" s="35" t="n">
        <f aca="false">(AY77-AY76)/AY76</f>
        <v>0.00324527580438432</v>
      </c>
      <c r="BA77" s="32"/>
      <c r="BB77" s="32" t="n">
        <f aca="false">BB76*(1+AX77)*(1+AZ77)</f>
        <v>123.370526168361</v>
      </c>
      <c r="BC77" s="40" t="e">
        <f aca="false">(BA77-BA73)/BA73</f>
        <v>#DIV/0!</v>
      </c>
      <c r="BE77" s="35" t="n">
        <f aca="false">T84/AF84</f>
        <v>0.00942761723007099</v>
      </c>
    </row>
    <row r="78" s="24" customFormat="true" ht="12" hidden="false" customHeight="false" outlineLevel="0" collapsed="false">
      <c r="A78" s="24" t="n">
        <f aca="false">A74+1</f>
        <v>2031</v>
      </c>
      <c r="B78" s="24" t="n">
        <f aca="false">B74</f>
        <v>1</v>
      </c>
      <c r="C78" s="25"/>
      <c r="D78" s="25" t="n">
        <v>121715272.557206</v>
      </c>
      <c r="E78" s="25"/>
      <c r="F78" s="26" t="n">
        <v>25255329.8516944</v>
      </c>
      <c r="G78" s="25" t="n">
        <v>3132138.29335353</v>
      </c>
      <c r="H78" s="25" t="n">
        <v>17232100.7598316</v>
      </c>
      <c r="I78" s="26" t="n">
        <v>96870.2564954697</v>
      </c>
      <c r="J78" s="25" t="n">
        <v>532951.569891697</v>
      </c>
      <c r="K78" s="25"/>
      <c r="L78" s="26" t="n">
        <v>2814807.73288005</v>
      </c>
      <c r="M78" s="26"/>
      <c r="N78" s="26" t="n">
        <v>1035611.07072123</v>
      </c>
      <c r="O78" s="25"/>
      <c r="P78" s="25" t="n">
        <v>20303677.2633913</v>
      </c>
      <c r="Q78" s="26"/>
      <c r="R78" s="26" t="n">
        <v>17577885.1614657</v>
      </c>
      <c r="S78" s="26"/>
      <c r="T78" s="25" t="n">
        <v>67210567.4200536</v>
      </c>
      <c r="U78" s="25"/>
      <c r="V78" s="26" t="n">
        <v>130828.791582949</v>
      </c>
      <c r="W78" s="26"/>
      <c r="X78" s="26" t="n">
        <v>328604.205469124</v>
      </c>
      <c r="Y78" s="25"/>
      <c r="Z78" s="25" t="n">
        <f aca="false">R78+V78-N78-L78-F78</f>
        <v>-11397034.702247</v>
      </c>
      <c r="AA78" s="25"/>
      <c r="AB78" s="25" t="n">
        <f aca="false">T78-P78-D78</f>
        <v>-74808382.4005432</v>
      </c>
      <c r="AC78" s="13"/>
      <c r="AD78" s="25"/>
      <c r="AE78" s="25"/>
      <c r="AF78" s="25" t="n">
        <f aca="false">BB78/100*AF25</f>
        <v>7120140707.03339</v>
      </c>
      <c r="AG78" s="27" t="n">
        <f aca="false">(AF78-AF77)/AF77</f>
        <v>0.00423211760384391</v>
      </c>
      <c r="AH78" s="27"/>
      <c r="AI78" s="27" t="n">
        <f aca="false">AB78/AF78</f>
        <v>-0.0105065876474388</v>
      </c>
      <c r="AT78" s="27" t="n">
        <f aca="false">AVERAGE(AG78:AG81)</f>
        <v>0.00148567792933203</v>
      </c>
      <c r="AV78" s="24" t="n">
        <v>12781006</v>
      </c>
      <c r="AX78" s="24" t="n">
        <f aca="false">(AV78-AV77)/AV77</f>
        <v>0.00535470495712555</v>
      </c>
      <c r="AY78" s="31" t="n">
        <v>7286.0479424744</v>
      </c>
      <c r="AZ78" s="27" t="n">
        <f aca="false">(AY78-AY77)/AY77</f>
        <v>-0.00111660824557396</v>
      </c>
      <c r="BB78" s="24" t="n">
        <f aca="false">BB77*(1+AX78)*(1+AZ78)</f>
        <v>123.892644743953</v>
      </c>
      <c r="BE78" s="27" t="n">
        <f aca="false">T85/AF85</f>
        <v>0.0111497545291124</v>
      </c>
    </row>
    <row r="79" s="32" customFormat="true" ht="12" hidden="false" customHeight="false" outlineLevel="0" collapsed="false">
      <c r="A79" s="32" t="n">
        <f aca="false">A75+1</f>
        <v>2031</v>
      </c>
      <c r="B79" s="32" t="n">
        <f aca="false">B75</f>
        <v>2</v>
      </c>
      <c r="C79" s="33"/>
      <c r="D79" s="33" t="n">
        <v>121733178.692992</v>
      </c>
      <c r="E79" s="33"/>
      <c r="F79" s="34" t="n">
        <v>25386913.5885418</v>
      </c>
      <c r="G79" s="33" t="n">
        <v>3260467.37806282</v>
      </c>
      <c r="H79" s="33" t="n">
        <v>17938129.5207008</v>
      </c>
      <c r="I79" s="34" t="n">
        <v>100839.19725968</v>
      </c>
      <c r="J79" s="33" t="n">
        <v>554787.510949538</v>
      </c>
      <c r="K79" s="33"/>
      <c r="L79" s="34" t="n">
        <v>2275706.59556778</v>
      </c>
      <c r="M79" s="34"/>
      <c r="N79" s="34" t="n">
        <v>1037413.89513412</v>
      </c>
      <c r="O79" s="33"/>
      <c r="P79" s="33" t="n">
        <v>17516197.5070995</v>
      </c>
      <c r="Q79" s="34"/>
      <c r="R79" s="34" t="n">
        <v>20879251.2627262</v>
      </c>
      <c r="S79" s="34"/>
      <c r="T79" s="33" t="n">
        <v>79833626.8432353</v>
      </c>
      <c r="U79" s="33"/>
      <c r="V79" s="34" t="n">
        <v>134889.022153149</v>
      </c>
      <c r="W79" s="34"/>
      <c r="X79" s="34" t="n">
        <v>338802.334064511</v>
      </c>
      <c r="Y79" s="33"/>
      <c r="Z79" s="33" t="n">
        <f aca="false">R79+V79-N79-L79-F79</f>
        <v>-7685893.79436436</v>
      </c>
      <c r="AA79" s="33"/>
      <c r="AB79" s="33" t="n">
        <f aca="false">T79-P79-D79</f>
        <v>-59415749.3568559</v>
      </c>
      <c r="AC79" s="13"/>
      <c r="AD79" s="33"/>
      <c r="AE79" s="33"/>
      <c r="AF79" s="33" t="n">
        <f aca="false">BB79/100*AF25</f>
        <v>7150551924.48174</v>
      </c>
      <c r="AG79" s="35" t="n">
        <f aca="false">(AF79-AF78)/AF78</f>
        <v>0.00427115399816517</v>
      </c>
      <c r="AH79" s="35"/>
      <c r="AI79" s="35" t="n">
        <f aca="false">AB79/AF79</f>
        <v>-0.0083092536050862</v>
      </c>
      <c r="AV79" s="32" t="n">
        <v>12779934</v>
      </c>
      <c r="AX79" s="32" t="n">
        <f aca="false">(AV79-AV78)/AV78</f>
        <v>-8.3874461838137E-005</v>
      </c>
      <c r="AY79" s="39" t="n">
        <v>7317.7815502641</v>
      </c>
      <c r="AZ79" s="35" t="n">
        <f aca="false">(AY79-AY78)/AY78</f>
        <v>0.00435539376631151</v>
      </c>
      <c r="BB79" s="32" t="n">
        <f aca="false">BB78*(1+AX79)*(1+AZ79)</f>
        <v>124.421809308895</v>
      </c>
      <c r="BE79" s="35" t="n">
        <f aca="false">T86/AF86</f>
        <v>0.00942410551625779</v>
      </c>
    </row>
    <row r="80" customFormat="false" ht="12" hidden="false" customHeight="false" outlineLevel="0" collapsed="false">
      <c r="A80" s="32" t="n">
        <f aca="false">A76+1</f>
        <v>2031</v>
      </c>
      <c r="B80" s="32" t="n">
        <f aca="false">B76</f>
        <v>3</v>
      </c>
      <c r="C80" s="33"/>
      <c r="D80" s="33" t="n">
        <v>121837671.169163</v>
      </c>
      <c r="E80" s="33"/>
      <c r="F80" s="34" t="n">
        <v>25488604.0035241</v>
      </c>
      <c r="G80" s="33" t="n">
        <v>3343165.04859997</v>
      </c>
      <c r="H80" s="33" t="n">
        <v>18393107.7042387</v>
      </c>
      <c r="I80" s="34" t="n">
        <v>103396.8571732</v>
      </c>
      <c r="J80" s="33" t="n">
        <v>568859.001162049</v>
      </c>
      <c r="K80" s="33"/>
      <c r="L80" s="34" t="n">
        <v>2243885.26452506</v>
      </c>
      <c r="M80" s="34"/>
      <c r="N80" s="34" t="n">
        <v>1041016.5490046</v>
      </c>
      <c r="O80" s="33"/>
      <c r="P80" s="33" t="n">
        <v>17370897.2076872</v>
      </c>
      <c r="Q80" s="34"/>
      <c r="R80" s="34" t="n">
        <v>17672308.9658198</v>
      </c>
      <c r="S80" s="34"/>
      <c r="T80" s="33" t="n">
        <v>67571605.019873</v>
      </c>
      <c r="U80" s="33"/>
      <c r="V80" s="34" t="n">
        <v>133941.500116013</v>
      </c>
      <c r="W80" s="34"/>
      <c r="X80" s="34" t="n">
        <v>336422.431885409</v>
      </c>
      <c r="Y80" s="33"/>
      <c r="Z80" s="33" t="n">
        <f aca="false">R80+V80-N80-L80-F80</f>
        <v>-10967255.351118</v>
      </c>
      <c r="AA80" s="33"/>
      <c r="AB80" s="33" t="n">
        <f aca="false">T80-P80-D80</f>
        <v>-71636963.3569776</v>
      </c>
      <c r="AC80" s="13"/>
      <c r="AD80" s="33"/>
      <c r="AE80" s="33"/>
      <c r="AF80" s="33" t="n">
        <f aca="false">BB80/100*AF25</f>
        <v>7154630023.09631</v>
      </c>
      <c r="AG80" s="35" t="n">
        <f aca="false">(AF80-AF79)/AF79</f>
        <v>0.00057031941836687</v>
      </c>
      <c r="AH80" s="35"/>
      <c r="AI80" s="35" t="n">
        <f aca="false">AB80/AF80</f>
        <v>-0.0100126719516903</v>
      </c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3"/>
      <c r="AV80" s="32" t="n">
        <v>12755254</v>
      </c>
      <c r="AX80" s="32" t="n">
        <f aca="false">(AV80-AV79)/AV79</f>
        <v>-0.00193115238310307</v>
      </c>
      <c r="AY80" s="39" t="n">
        <v>7336.1221930374</v>
      </c>
      <c r="AZ80" s="35" t="n">
        <f aca="false">(AY80-AY79)/AY79</f>
        <v>0.00250631187161344</v>
      </c>
      <c r="BA80" s="32"/>
      <c r="BB80" s="32" t="n">
        <f aca="false">BB79*(1+AX80)*(1+AZ80)</f>
        <v>124.492769482812</v>
      </c>
      <c r="BC80" s="32"/>
      <c r="BE80" s="35" t="n">
        <f aca="false">T87/AF87</f>
        <v>0.0111888326129215</v>
      </c>
    </row>
    <row r="81" customFormat="false" ht="12" hidden="false" customHeight="false" outlineLevel="0" collapsed="false">
      <c r="A81" s="32" t="n">
        <f aca="false">A77+1</f>
        <v>2031</v>
      </c>
      <c r="B81" s="32" t="n">
        <f aca="false">B77</f>
        <v>4</v>
      </c>
      <c r="C81" s="33"/>
      <c r="D81" s="33" t="n">
        <v>121969115.020261</v>
      </c>
      <c r="E81" s="33"/>
      <c r="F81" s="34" t="n">
        <v>25562532.1274864</v>
      </c>
      <c r="G81" s="33" t="n">
        <v>3393201.69669485</v>
      </c>
      <c r="H81" s="33" t="n">
        <v>18668394.5788588</v>
      </c>
      <c r="I81" s="34" t="n">
        <v>104944.382372</v>
      </c>
      <c r="J81" s="33" t="n">
        <v>577373.028212096</v>
      </c>
      <c r="K81" s="33"/>
      <c r="L81" s="34" t="n">
        <v>2235363.79905986</v>
      </c>
      <c r="M81" s="34"/>
      <c r="N81" s="34" t="n">
        <v>1043102.2468825</v>
      </c>
      <c r="O81" s="33"/>
      <c r="P81" s="33" t="n">
        <v>17338154.1772228</v>
      </c>
      <c r="Q81" s="34"/>
      <c r="R81" s="34" t="n">
        <v>20803440.6802962</v>
      </c>
      <c r="S81" s="34"/>
      <c r="T81" s="33" t="n">
        <v>79543758.510682</v>
      </c>
      <c r="U81" s="33"/>
      <c r="V81" s="34" t="n">
        <v>132827.854667487</v>
      </c>
      <c r="W81" s="34"/>
      <c r="X81" s="34" t="n">
        <v>333625.275591604</v>
      </c>
      <c r="Y81" s="33"/>
      <c r="Z81" s="33" t="n">
        <f aca="false">R81+V81-N81-L81-F81</f>
        <v>-7904729.63846511</v>
      </c>
      <c r="AA81" s="33"/>
      <c r="AB81" s="33" t="n">
        <f aca="false">T81-P81-D81</f>
        <v>-59763510.6868017</v>
      </c>
      <c r="AC81" s="13"/>
      <c r="AD81" s="33"/>
      <c r="AE81" s="33"/>
      <c r="AF81" s="33" t="n">
        <f aca="false">BB81/100*AF25</f>
        <v>7132229740.03603</v>
      </c>
      <c r="AG81" s="35" t="n">
        <f aca="false">(AF81-AF80)/AF80</f>
        <v>-0.00313087930304785</v>
      </c>
      <c r="AH81" s="35" t="n">
        <f aca="false">(AF81-AF77)/AF77</f>
        <v>0.00593716750546052</v>
      </c>
      <c r="AI81" s="35" t="n">
        <f aca="false">AB81/AF81</f>
        <v>-0.00837935861085986</v>
      </c>
      <c r="AJ81" s="40"/>
      <c r="AK81" s="32"/>
      <c r="AL81" s="32"/>
      <c r="AM81" s="32"/>
      <c r="AN81" s="32"/>
      <c r="AO81" s="32"/>
      <c r="AP81" s="32"/>
      <c r="AQ81" s="32"/>
      <c r="AR81" s="32"/>
      <c r="AS81" s="32"/>
      <c r="AV81" s="32" t="n">
        <v>12683930</v>
      </c>
      <c r="AX81" s="32" t="n">
        <f aca="false">(AV81-AV80)/AV80</f>
        <v>-0.00559173498230612</v>
      </c>
      <c r="AY81" s="39" t="n">
        <v>7354.2768470136</v>
      </c>
      <c r="AZ81" s="35" t="n">
        <f aca="false">(AY81-AY80)/AY80</f>
        <v>0.00247469350952601</v>
      </c>
      <c r="BA81" s="32"/>
      <c r="BB81" s="32" t="n">
        <f aca="false">BB80*(1+AX81)*(1+AZ81)</f>
        <v>124.102997647459</v>
      </c>
      <c r="BC81" s="40" t="e">
        <f aca="false">(BA81-BA77)/BA77</f>
        <v>#DIV/0!</v>
      </c>
      <c r="BE81" s="35" t="n">
        <f aca="false">T88/AF88</f>
        <v>0.00944339824839332</v>
      </c>
    </row>
    <row r="82" s="24" customFormat="true" ht="12" hidden="false" customHeight="false" outlineLevel="0" collapsed="false">
      <c r="A82" s="24" t="n">
        <f aca="false">A78+1</f>
        <v>2032</v>
      </c>
      <c r="B82" s="24" t="n">
        <f aca="false">B78</f>
        <v>1</v>
      </c>
      <c r="C82" s="25"/>
      <c r="D82" s="25" t="n">
        <v>122343396.649133</v>
      </c>
      <c r="E82" s="25"/>
      <c r="F82" s="26" t="n">
        <v>25736667.3027806</v>
      </c>
      <c r="G82" s="25" t="n">
        <v>3499306.75548571</v>
      </c>
      <c r="H82" s="25" t="n">
        <v>19252153.3062726</v>
      </c>
      <c r="I82" s="26" t="n">
        <v>108225.98212842</v>
      </c>
      <c r="J82" s="25" t="n">
        <v>595427.421843459</v>
      </c>
      <c r="K82" s="25"/>
      <c r="L82" s="26" t="n">
        <v>2723733.64681223</v>
      </c>
      <c r="M82" s="26"/>
      <c r="N82" s="26" t="n">
        <v>1047835.00798888</v>
      </c>
      <c r="O82" s="25"/>
      <c r="P82" s="25" t="n">
        <v>19898345.8940394</v>
      </c>
      <c r="Q82" s="26"/>
      <c r="R82" s="26" t="n">
        <v>17567081.7774952</v>
      </c>
      <c r="S82" s="26"/>
      <c r="T82" s="25" t="n">
        <v>67169259.7450945</v>
      </c>
      <c r="U82" s="25"/>
      <c r="V82" s="26" t="n">
        <v>133521.866605481</v>
      </c>
      <c r="W82" s="26"/>
      <c r="X82" s="26" t="n">
        <v>335368.433490651</v>
      </c>
      <c r="Y82" s="25"/>
      <c r="Z82" s="25" t="n">
        <f aca="false">R82+V82-N82-L82-F82</f>
        <v>-11807632.3134811</v>
      </c>
      <c r="AA82" s="25"/>
      <c r="AB82" s="25" t="n">
        <f aca="false">T82-P82-D82</f>
        <v>-75072482.7980779</v>
      </c>
      <c r="AC82" s="13"/>
      <c r="AD82" s="25"/>
      <c r="AE82" s="25"/>
      <c r="AF82" s="25" t="n">
        <f aca="false">BB82/100*AF25</f>
        <v>7135980344.3717</v>
      </c>
      <c r="AG82" s="27" t="n">
        <f aca="false">(AF82-AF81)/AF81</f>
        <v>0.000525867011071711</v>
      </c>
      <c r="AH82" s="27"/>
      <c r="AI82" s="27" t="n">
        <f aca="false">AB82/AF82</f>
        <v>-0.0105202760062658</v>
      </c>
      <c r="AT82" s="27" t="n">
        <f aca="false">AVERAGE(AG82:AG85)</f>
        <v>0.00382364842159434</v>
      </c>
      <c r="AV82" s="24" t="n">
        <v>12761743</v>
      </c>
      <c r="AX82" s="24" t="n">
        <f aca="false">(AV82-AV81)/AV81</f>
        <v>0.00613477053247692</v>
      </c>
      <c r="AY82" s="31" t="n">
        <v>7313.278930519</v>
      </c>
      <c r="AZ82" s="27" t="n">
        <f aca="false">(AY82-AY81)/AY81</f>
        <v>-0.00557470399163014</v>
      </c>
      <c r="BB82" s="24" t="n">
        <f aca="false">BB81*(1+AX82)*(1+AZ82)</f>
        <v>124.168259319897</v>
      </c>
      <c r="BE82" s="27" t="n">
        <f aca="false">T89/AF89</f>
        <v>0.0111868889060328</v>
      </c>
    </row>
    <row r="83" s="32" customFormat="true" ht="12" hidden="false" customHeight="false" outlineLevel="0" collapsed="false">
      <c r="A83" s="32" t="n">
        <f aca="false">A79+1</f>
        <v>2032</v>
      </c>
      <c r="B83" s="32" t="n">
        <f aca="false">B79</f>
        <v>2</v>
      </c>
      <c r="C83" s="33"/>
      <c r="D83" s="33" t="n">
        <v>122776952.581079</v>
      </c>
      <c r="E83" s="33"/>
      <c r="F83" s="34" t="n">
        <v>25915329.3328546</v>
      </c>
      <c r="G83" s="33" t="n">
        <v>3599164.86282937</v>
      </c>
      <c r="H83" s="33" t="n">
        <v>19801543.1499725</v>
      </c>
      <c r="I83" s="34" t="n">
        <v>111314.3772009</v>
      </c>
      <c r="J83" s="33" t="n">
        <v>612418.860308382</v>
      </c>
      <c r="K83" s="33"/>
      <c r="L83" s="34" t="n">
        <v>2232697.01453537</v>
      </c>
      <c r="M83" s="34"/>
      <c r="N83" s="34" t="n">
        <v>1052520.5069641</v>
      </c>
      <c r="O83" s="33"/>
      <c r="P83" s="33" t="n">
        <v>17376132.7077808</v>
      </c>
      <c r="Q83" s="34"/>
      <c r="R83" s="34" t="n">
        <v>21029955.8524736</v>
      </c>
      <c r="S83" s="34"/>
      <c r="T83" s="33" t="n">
        <v>80409858.9039575</v>
      </c>
      <c r="U83" s="33"/>
      <c r="V83" s="34" t="n">
        <v>128080.444675836</v>
      </c>
      <c r="W83" s="34"/>
      <c r="X83" s="34" t="n">
        <v>321701.150408856</v>
      </c>
      <c r="Y83" s="33"/>
      <c r="Z83" s="33" t="n">
        <f aca="false">R83+V83-N83-L83-F83</f>
        <v>-8042510.55720462</v>
      </c>
      <c r="AA83" s="33"/>
      <c r="AB83" s="33" t="n">
        <f aca="false">T83-P83-D83</f>
        <v>-59743226.3849024</v>
      </c>
      <c r="AC83" s="13"/>
      <c r="AD83" s="33"/>
      <c r="AE83" s="33"/>
      <c r="AF83" s="33" t="n">
        <f aca="false">BB83/100*AF25</f>
        <v>7185082747.77619</v>
      </c>
      <c r="AG83" s="35" t="n">
        <f aca="false">(AF83-AF82)/AF82</f>
        <v>0.00688096113426344</v>
      </c>
      <c r="AH83" s="35"/>
      <c r="AI83" s="35" t="n">
        <f aca="false">AB83/AF83</f>
        <v>-0.00831489747329537</v>
      </c>
      <c r="AV83" s="32" t="n">
        <v>12697036</v>
      </c>
      <c r="AX83" s="32" t="n">
        <f aca="false">(AV83-AV82)/AV82</f>
        <v>-0.00507038889593686</v>
      </c>
      <c r="AY83" s="39" t="n">
        <v>7401.1279154036</v>
      </c>
      <c r="AZ83" s="35" t="n">
        <f aca="false">(AY83-AY82)/AY82</f>
        <v>0.0120122568439169</v>
      </c>
      <c r="BB83" s="32" t="n">
        <f aca="false">BB82*(1+AX83)*(1+AZ83)</f>
        <v>125.022656286386</v>
      </c>
      <c r="BE83" s="35" t="n">
        <f aca="false">T90/AF90</f>
        <v>0.00942784847638362</v>
      </c>
    </row>
    <row r="84" customFormat="false" ht="12" hidden="false" customHeight="false" outlineLevel="0" collapsed="false">
      <c r="A84" s="32" t="n">
        <f aca="false">A80+1</f>
        <v>2032</v>
      </c>
      <c r="B84" s="32" t="n">
        <f aca="false">B80</f>
        <v>3</v>
      </c>
      <c r="C84" s="33"/>
      <c r="D84" s="33" t="n">
        <v>122802109.179027</v>
      </c>
      <c r="E84" s="33"/>
      <c r="F84" s="34" t="n">
        <v>25983122.5532227</v>
      </c>
      <c r="G84" s="33" t="n">
        <v>3662385.57373606</v>
      </c>
      <c r="H84" s="33" t="n">
        <v>20149364.8482558</v>
      </c>
      <c r="I84" s="34" t="n">
        <v>113269.65691967</v>
      </c>
      <c r="J84" s="33" t="n">
        <v>623176.232420269</v>
      </c>
      <c r="K84" s="33"/>
      <c r="L84" s="34" t="n">
        <v>2311327.72576067</v>
      </c>
      <c r="M84" s="34"/>
      <c r="N84" s="34" t="n">
        <v>1053606.42446793</v>
      </c>
      <c r="O84" s="33"/>
      <c r="P84" s="33" t="n">
        <v>17790122.2398322</v>
      </c>
      <c r="Q84" s="34"/>
      <c r="R84" s="34" t="n">
        <v>17777042.1030187</v>
      </c>
      <c r="S84" s="34"/>
      <c r="T84" s="33" t="n">
        <v>67972061.2473521</v>
      </c>
      <c r="U84" s="33"/>
      <c r="V84" s="34" t="n">
        <v>133383.990883406</v>
      </c>
      <c r="W84" s="34"/>
      <c r="X84" s="34" t="n">
        <v>335022.129427472</v>
      </c>
      <c r="Y84" s="33"/>
      <c r="Z84" s="33" t="n">
        <f aca="false">R84+V84-N84-L84-F84</f>
        <v>-11437630.6095492</v>
      </c>
      <c r="AA84" s="33"/>
      <c r="AB84" s="33" t="n">
        <f aca="false">T84-P84-D84</f>
        <v>-72620170.1715075</v>
      </c>
      <c r="AC84" s="13"/>
      <c r="AD84" s="33"/>
      <c r="AE84" s="33"/>
      <c r="AF84" s="33" t="n">
        <f aca="false">BB84/100*AF25</f>
        <v>7209887672.4167</v>
      </c>
      <c r="AG84" s="35" t="n">
        <f aca="false">(AF84-AF83)/AF83</f>
        <v>0.00345228099818165</v>
      </c>
      <c r="AH84" s="35"/>
      <c r="AI84" s="35" t="n">
        <f aca="false">AB84/AF84</f>
        <v>-0.0100723025754388</v>
      </c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3"/>
      <c r="AV84" s="32" t="n">
        <v>12761685</v>
      </c>
      <c r="AX84" s="32" t="n">
        <f aca="false">(AV84-AV83)/AV83</f>
        <v>0.00509166076240156</v>
      </c>
      <c r="AY84" s="39" t="n">
        <v>7389.0561215458</v>
      </c>
      <c r="AZ84" s="35" t="n">
        <f aca="false">(AY84-AY83)/AY83</f>
        <v>-0.00163107488423157</v>
      </c>
      <c r="BA84" s="32"/>
      <c r="BB84" s="32" t="n">
        <f aca="false">BB83*(1+AX84)*(1+AZ84)</f>
        <v>125.454269627026</v>
      </c>
      <c r="BC84" s="32"/>
      <c r="BE84" s="35" t="n">
        <f aca="false">T91/AF91</f>
        <v>0.0111926048532752</v>
      </c>
    </row>
    <row r="85" customFormat="false" ht="12" hidden="false" customHeight="false" outlineLevel="0" collapsed="false">
      <c r="A85" s="32" t="n">
        <f aca="false">A81+1</f>
        <v>2032</v>
      </c>
      <c r="B85" s="32" t="n">
        <f aca="false">B81</f>
        <v>4</v>
      </c>
      <c r="C85" s="33"/>
      <c r="D85" s="33" t="n">
        <v>123254975.548248</v>
      </c>
      <c r="E85" s="33"/>
      <c r="F85" s="34" t="n">
        <v>26169773.5235017</v>
      </c>
      <c r="G85" s="33" t="n">
        <v>3766722.72072807</v>
      </c>
      <c r="H85" s="33" t="n">
        <v>20723397.0465705</v>
      </c>
      <c r="I85" s="34" t="n">
        <v>116496.57899159</v>
      </c>
      <c r="J85" s="33" t="n">
        <v>640929.805564039</v>
      </c>
      <c r="K85" s="33"/>
      <c r="L85" s="34" t="n">
        <v>2271130.44481709</v>
      </c>
      <c r="M85" s="34"/>
      <c r="N85" s="34" t="n">
        <v>1060596.12228601</v>
      </c>
      <c r="O85" s="33"/>
      <c r="P85" s="33" t="n">
        <v>17619993.6130269</v>
      </c>
      <c r="Q85" s="34"/>
      <c r="R85" s="34" t="n">
        <v>21117617.178118</v>
      </c>
      <c r="S85" s="34"/>
      <c r="T85" s="33" t="n">
        <v>80745039.5803151</v>
      </c>
      <c r="U85" s="33"/>
      <c r="V85" s="34" t="n">
        <v>134251.726081227</v>
      </c>
      <c r="W85" s="34"/>
      <c r="X85" s="34" t="n">
        <v>337201.630069399</v>
      </c>
      <c r="Y85" s="33"/>
      <c r="Z85" s="33" t="n">
        <f aca="false">R85+V85-N85-L85-F85</f>
        <v>-8249631.18640553</v>
      </c>
      <c r="AA85" s="33"/>
      <c r="AB85" s="33" t="n">
        <f aca="false">T85-P85-D85</f>
        <v>-60129929.58096</v>
      </c>
      <c r="AC85" s="13"/>
      <c r="AD85" s="33"/>
      <c r="AE85" s="33"/>
      <c r="AF85" s="33" t="n">
        <f aca="false">BB85/100*AF25</f>
        <v>7241867017.74347</v>
      </c>
      <c r="AG85" s="35" t="n">
        <f aca="false">(AF85-AF84)/AF84</f>
        <v>0.00443548454286054</v>
      </c>
      <c r="AH85" s="35" t="n">
        <f aca="false">(AF85-AF81)/AF81</f>
        <v>0.0153720900340601</v>
      </c>
      <c r="AI85" s="35" t="n">
        <f aca="false">AB85/AF85</f>
        <v>-0.00830309772792489</v>
      </c>
      <c r="AJ85" s="40"/>
      <c r="AK85" s="32"/>
      <c r="AL85" s="32"/>
      <c r="AM85" s="32"/>
      <c r="AN85" s="32"/>
      <c r="AO85" s="32"/>
      <c r="AP85" s="32"/>
      <c r="AQ85" s="32"/>
      <c r="AR85" s="32"/>
      <c r="AS85" s="32"/>
      <c r="AV85" s="32" t="n">
        <v>12832907</v>
      </c>
      <c r="AX85" s="32" t="n">
        <f aca="false">(AV85-AV84)/AV84</f>
        <v>0.00558092446256118</v>
      </c>
      <c r="AY85" s="39" t="n">
        <v>7380.6393749224</v>
      </c>
      <c r="AZ85" s="35" t="n">
        <f aca="false">(AY85-AY84)/AY84</f>
        <v>-0.00113908278472237</v>
      </c>
      <c r="BA85" s="32"/>
      <c r="BB85" s="32" t="n">
        <f aca="false">BB84*(1+AX85)*(1+AZ85)</f>
        <v>126.010720100793</v>
      </c>
      <c r="BC85" s="40" t="e">
        <f aca="false">(BA85-BA81)/BA81</f>
        <v>#DIV/0!</v>
      </c>
      <c r="BE85" s="35" t="n">
        <f aca="false">T92/AF92</f>
        <v>0.00940450633269785</v>
      </c>
    </row>
    <row r="86" s="24" customFormat="true" ht="12" hidden="false" customHeight="false" outlineLevel="0" collapsed="false">
      <c r="A86" s="24" t="n">
        <f aca="false">A82+1</f>
        <v>2033</v>
      </c>
      <c r="B86" s="24" t="n">
        <f aca="false">B82</f>
        <v>1</v>
      </c>
      <c r="C86" s="25"/>
      <c r="D86" s="25" t="n">
        <v>123272221.362681</v>
      </c>
      <c r="E86" s="25"/>
      <c r="F86" s="26" t="n">
        <v>26238046.5333214</v>
      </c>
      <c r="G86" s="25" t="n">
        <v>3831861.09963195</v>
      </c>
      <c r="H86" s="25" t="n">
        <v>21081769.1883708</v>
      </c>
      <c r="I86" s="26" t="n">
        <v>118511.16802985</v>
      </c>
      <c r="J86" s="25" t="n">
        <v>652013.480052685</v>
      </c>
      <c r="K86" s="25"/>
      <c r="L86" s="26" t="n">
        <v>2765405.84235961</v>
      </c>
      <c r="M86" s="26"/>
      <c r="N86" s="26" t="n">
        <v>1062274.08484655</v>
      </c>
      <c r="O86" s="25"/>
      <c r="P86" s="25" t="n">
        <v>20194022.6554905</v>
      </c>
      <c r="Q86" s="26"/>
      <c r="R86" s="26" t="n">
        <v>17816344.8334467</v>
      </c>
      <c r="S86" s="26"/>
      <c r="T86" s="25" t="n">
        <v>68122338.6435779</v>
      </c>
      <c r="U86" s="25"/>
      <c r="V86" s="26" t="n">
        <v>132443.056550735</v>
      </c>
      <c r="W86" s="26"/>
      <c r="X86" s="26" t="n">
        <v>332658.773662698</v>
      </c>
      <c r="Y86" s="25"/>
      <c r="Z86" s="25" t="n">
        <f aca="false">R86+V86-N86-L86-F86</f>
        <v>-12116938.5705301</v>
      </c>
      <c r="AA86" s="25"/>
      <c r="AB86" s="25" t="n">
        <f aca="false">T86-P86-D86</f>
        <v>-75343905.374594</v>
      </c>
      <c r="AC86" s="13"/>
      <c r="AD86" s="25"/>
      <c r="AE86" s="25"/>
      <c r="AF86" s="25" t="n">
        <f aca="false">BB86/100*AF25</f>
        <v>7228520364.72407</v>
      </c>
      <c r="AG86" s="27" t="n">
        <f aca="false">(AF86-AF85)/AF85</f>
        <v>-0.00184298510131311</v>
      </c>
      <c r="AH86" s="27"/>
      <c r="AI86" s="27" t="n">
        <f aca="false">AB86/AF86</f>
        <v>-0.0104231435443248</v>
      </c>
      <c r="AT86" s="27" t="n">
        <f aca="false">AVERAGE(AG86:AG89)</f>
        <v>0.00229544416432676</v>
      </c>
      <c r="AV86" s="24" t="n">
        <v>12727551</v>
      </c>
      <c r="AX86" s="24" t="n">
        <f aca="false">(AV86-AV85)/AV85</f>
        <v>-0.00820983117854746</v>
      </c>
      <c r="AY86" s="31" t="n">
        <v>7428.0197546932</v>
      </c>
      <c r="AZ86" s="27" t="n">
        <f aca="false">(AY86-AY85)/AY85</f>
        <v>0.00641954949482933</v>
      </c>
      <c r="BB86" s="24" t="n">
        <f aca="false">BB85*(1+AX86)*(1+AZ86)</f>
        <v>125.778484221041</v>
      </c>
      <c r="BE86" s="27" t="n">
        <f aca="false">T93/AF93</f>
        <v>0.0111301968069627</v>
      </c>
    </row>
    <row r="87" s="32" customFormat="true" ht="12" hidden="false" customHeight="false" outlineLevel="0" collapsed="false">
      <c r="A87" s="32" t="n">
        <f aca="false">A83+1</f>
        <v>2033</v>
      </c>
      <c r="B87" s="32" t="n">
        <f aca="false">B83</f>
        <v>2</v>
      </c>
      <c r="C87" s="33"/>
      <c r="D87" s="33" t="n">
        <v>123394399.667443</v>
      </c>
      <c r="E87" s="33"/>
      <c r="F87" s="34" t="n">
        <v>26340214.4424639</v>
      </c>
      <c r="G87" s="33" t="n">
        <v>3911821.65563185</v>
      </c>
      <c r="H87" s="33" t="n">
        <v>21521688.5753041</v>
      </c>
      <c r="I87" s="34" t="n">
        <v>120984.17491645</v>
      </c>
      <c r="J87" s="33" t="n">
        <v>665619.234287762</v>
      </c>
      <c r="K87" s="33"/>
      <c r="L87" s="34" t="n">
        <v>2255717.43449778</v>
      </c>
      <c r="M87" s="34"/>
      <c r="N87" s="34" t="n">
        <v>1065244.63567585</v>
      </c>
      <c r="O87" s="33"/>
      <c r="P87" s="33" t="n">
        <v>17565590.1783473</v>
      </c>
      <c r="Q87" s="34"/>
      <c r="R87" s="34" t="n">
        <v>21178774.333461</v>
      </c>
      <c r="S87" s="34"/>
      <c r="T87" s="33" t="n">
        <v>80978879.2643637</v>
      </c>
      <c r="U87" s="33"/>
      <c r="V87" s="34" t="n">
        <v>134123.188433664</v>
      </c>
      <c r="W87" s="34"/>
      <c r="X87" s="34" t="n">
        <v>336878.780557153</v>
      </c>
      <c r="Y87" s="33"/>
      <c r="Z87" s="33" t="n">
        <f aca="false">R87+V87-N87-L87-F87</f>
        <v>-8348278.99074283</v>
      </c>
      <c r="AA87" s="33"/>
      <c r="AB87" s="33" t="n">
        <f aca="false">T87-P87-D87</f>
        <v>-59981110.5814272</v>
      </c>
      <c r="AC87" s="13"/>
      <c r="AD87" s="33"/>
      <c r="AE87" s="33"/>
      <c r="AF87" s="33" t="n">
        <f aca="false">BB87/100*AF25</f>
        <v>7237473476.08404</v>
      </c>
      <c r="AG87" s="35" t="n">
        <f aca="false">(AF87-AF86)/AF86</f>
        <v>0.00123858146733008</v>
      </c>
      <c r="AH87" s="35"/>
      <c r="AI87" s="35" t="n">
        <f aca="false">AB87/AF87</f>
        <v>-0.008287575875702</v>
      </c>
      <c r="AV87" s="32" t="n">
        <v>12717402</v>
      </c>
      <c r="AX87" s="32" t="n">
        <f aca="false">(AV87-AV86)/AV86</f>
        <v>-0.000797403993902676</v>
      </c>
      <c r="AY87" s="39" t="n">
        <v>7443.1551639553</v>
      </c>
      <c r="AZ87" s="35" t="n">
        <f aca="false">(AY87-AY86)/AY86</f>
        <v>0.00203761025979187</v>
      </c>
      <c r="BB87" s="32" t="n">
        <f aca="false">BB86*(1+AX87)*(1+AZ87)</f>
        <v>125.934271120586</v>
      </c>
      <c r="BE87" s="35" t="n">
        <f aca="false">T94/AF94</f>
        <v>0.0093974256003635</v>
      </c>
    </row>
    <row r="88" customFormat="false" ht="12" hidden="false" customHeight="false" outlineLevel="0" collapsed="false">
      <c r="A88" s="32" t="n">
        <f aca="false">A84+1</f>
        <v>2033</v>
      </c>
      <c r="B88" s="32" t="n">
        <f aca="false">B84</f>
        <v>3</v>
      </c>
      <c r="C88" s="33"/>
      <c r="D88" s="33" t="n">
        <v>123442615.237909</v>
      </c>
      <c r="E88" s="33"/>
      <c r="F88" s="34" t="n">
        <v>26427529.8879259</v>
      </c>
      <c r="G88" s="33" t="n">
        <v>3990373.35042328</v>
      </c>
      <c r="H88" s="33" t="n">
        <v>21953856.8235497</v>
      </c>
      <c r="I88" s="34" t="n">
        <v>123413.60877598</v>
      </c>
      <c r="J88" s="33" t="n">
        <v>678985.262584023</v>
      </c>
      <c r="K88" s="33"/>
      <c r="L88" s="34" t="n">
        <v>2301470.3952683</v>
      </c>
      <c r="M88" s="34"/>
      <c r="N88" s="34" t="n">
        <v>1066561.35029212</v>
      </c>
      <c r="O88" s="33"/>
      <c r="P88" s="33" t="n">
        <v>17810246.6846111</v>
      </c>
      <c r="Q88" s="34"/>
      <c r="R88" s="34" t="n">
        <v>17954356.5953005</v>
      </c>
      <c r="S88" s="34"/>
      <c r="T88" s="33" t="n">
        <v>68650038.57674</v>
      </c>
      <c r="U88" s="33"/>
      <c r="V88" s="34" t="n">
        <v>136109.524234548</v>
      </c>
      <c r="W88" s="34"/>
      <c r="X88" s="34" t="n">
        <v>341867.883412472</v>
      </c>
      <c r="Y88" s="33"/>
      <c r="Z88" s="33" t="n">
        <f aca="false">R88+V88-N88-L88-F88</f>
        <v>-11705095.5139513</v>
      </c>
      <c r="AA88" s="33"/>
      <c r="AB88" s="33" t="n">
        <f aca="false">T88-P88-D88</f>
        <v>-72602823.3457795</v>
      </c>
      <c r="AC88" s="13"/>
      <c r="AD88" s="33"/>
      <c r="AE88" s="33"/>
      <c r="AF88" s="33" t="n">
        <f aca="false">BB88/100*AF25</f>
        <v>7269632898.13813</v>
      </c>
      <c r="AG88" s="35" t="n">
        <f aca="false">(AF88-AF87)/AF87</f>
        <v>0.0044434597460505</v>
      </c>
      <c r="AH88" s="35"/>
      <c r="AI88" s="35" t="n">
        <f aca="false">AB88/AF88</f>
        <v>-0.00998713750241423</v>
      </c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3"/>
      <c r="AV88" s="32" t="n">
        <v>12766226</v>
      </c>
      <c r="AX88" s="32" t="n">
        <f aca="false">(AV88-AV87)/AV87</f>
        <v>0.00383914890792947</v>
      </c>
      <c r="AY88" s="39" t="n">
        <v>7447.6359409207</v>
      </c>
      <c r="AZ88" s="35" t="n">
        <f aca="false">(AY88-AY87)/AY87</f>
        <v>0.000601999671738506</v>
      </c>
      <c r="BA88" s="32"/>
      <c r="BB88" s="32" t="n">
        <f aca="false">BB87*(1+AX88)*(1+AZ88)</f>
        <v>126.493854984959</v>
      </c>
      <c r="BC88" s="32"/>
      <c r="BE88" s="35" t="n">
        <f aca="false">T95/AF95</f>
        <v>0.0111538648623679</v>
      </c>
    </row>
    <row r="89" customFormat="false" ht="12" hidden="false" customHeight="false" outlineLevel="0" collapsed="false">
      <c r="A89" s="32" t="n">
        <f aca="false">A85+1</f>
        <v>2033</v>
      </c>
      <c r="B89" s="32" t="n">
        <f aca="false">B85</f>
        <v>4</v>
      </c>
      <c r="C89" s="33"/>
      <c r="D89" s="33" t="n">
        <v>123773157.959939</v>
      </c>
      <c r="E89" s="33"/>
      <c r="F89" s="34" t="n">
        <v>26586404.6855705</v>
      </c>
      <c r="G89" s="33" t="n">
        <v>4089168.09563034</v>
      </c>
      <c r="H89" s="33" t="n">
        <v>22497396.3625166</v>
      </c>
      <c r="I89" s="34" t="n">
        <v>126469.11635971</v>
      </c>
      <c r="J89" s="33" t="n">
        <v>695795.763789223</v>
      </c>
      <c r="K89" s="33"/>
      <c r="L89" s="34" t="n">
        <v>2264100.08556843</v>
      </c>
      <c r="M89" s="34"/>
      <c r="N89" s="34" t="n">
        <v>1071269.86719249</v>
      </c>
      <c r="O89" s="33"/>
      <c r="P89" s="33" t="n">
        <v>17642236.8406762</v>
      </c>
      <c r="Q89" s="34"/>
      <c r="R89" s="34" t="n">
        <v>21382821.1886079</v>
      </c>
      <c r="S89" s="34"/>
      <c r="T89" s="33" t="n">
        <v>81759070.1001054</v>
      </c>
      <c r="U89" s="33"/>
      <c r="V89" s="34" t="n">
        <v>138775.170282484</v>
      </c>
      <c r="W89" s="34"/>
      <c r="X89" s="34" t="n">
        <v>348563.217757806</v>
      </c>
      <c r="Y89" s="33"/>
      <c r="Z89" s="33" t="n">
        <f aca="false">R89+V89-N89-L89-F89</f>
        <v>-8400178.27944107</v>
      </c>
      <c r="AA89" s="33"/>
      <c r="AB89" s="33" t="n">
        <f aca="false">T89-P89-D89</f>
        <v>-59656324.7005094</v>
      </c>
      <c r="AC89" s="13"/>
      <c r="AD89" s="33"/>
      <c r="AE89" s="33"/>
      <c r="AF89" s="33" t="n">
        <f aca="false">BB89/100*AF25</f>
        <v>7308472515.17936</v>
      </c>
      <c r="AG89" s="35" t="n">
        <f aca="false">(AF89-AF88)/AF88</f>
        <v>0.00534272054523958</v>
      </c>
      <c r="AH89" s="35" t="n">
        <f aca="false">(AF89-AF85)/AF85</f>
        <v>0.00919728258924134</v>
      </c>
      <c r="AI89" s="35" t="n">
        <f aca="false">AB89/AF89</f>
        <v>-0.00816262557964143</v>
      </c>
      <c r="AJ89" s="40"/>
      <c r="AK89" s="32"/>
      <c r="AL89" s="32"/>
      <c r="AM89" s="32"/>
      <c r="AN89" s="32"/>
      <c r="AO89" s="32"/>
      <c r="AP89" s="32"/>
      <c r="AQ89" s="32"/>
      <c r="AR89" s="32"/>
      <c r="AS89" s="32"/>
      <c r="AV89" s="32" t="n">
        <v>12813300</v>
      </c>
      <c r="AX89" s="32" t="n">
        <f aca="false">(AV89-AV88)/AV88</f>
        <v>0.00368738576302816</v>
      </c>
      <c r="AY89" s="39" t="n">
        <v>7459.9189794376</v>
      </c>
      <c r="AZ89" s="35" t="n">
        <f aca="false">(AY89-AY88)/AY88</f>
        <v>0.00164925334889309</v>
      </c>
      <c r="BA89" s="32"/>
      <c r="BB89" s="32" t="n">
        <f aca="false">BB88*(1+AX89)*(1+AZ89)</f>
        <v>127.169676302833</v>
      </c>
      <c r="BC89" s="40" t="e">
        <f aca="false">(BA89-BA85)/BA85</f>
        <v>#DIV/0!</v>
      </c>
      <c r="BE89" s="35" t="n">
        <f aca="false">T96/AF96</f>
        <v>0.00946618180022177</v>
      </c>
    </row>
    <row r="90" s="24" customFormat="true" ht="12" hidden="false" customHeight="false" outlineLevel="0" collapsed="false">
      <c r="A90" s="24" t="n">
        <f aca="false">A86+1</f>
        <v>2034</v>
      </c>
      <c r="B90" s="24" t="n">
        <f aca="false">B86</f>
        <v>1</v>
      </c>
      <c r="C90" s="25"/>
      <c r="D90" s="25" t="n">
        <v>124091098.694215</v>
      </c>
      <c r="E90" s="25"/>
      <c r="F90" s="26" t="n">
        <v>26731187.5674488</v>
      </c>
      <c r="G90" s="25" t="n">
        <v>4176161.4855178</v>
      </c>
      <c r="H90" s="25" t="n">
        <v>22976008.3264778</v>
      </c>
      <c r="I90" s="26" t="n">
        <v>129159.63357271</v>
      </c>
      <c r="J90" s="25" t="n">
        <v>710598.195664231</v>
      </c>
      <c r="K90" s="25"/>
      <c r="L90" s="26" t="n">
        <v>2859426.26440054</v>
      </c>
      <c r="M90" s="26"/>
      <c r="N90" s="26" t="n">
        <v>1076194.20027819</v>
      </c>
      <c r="O90" s="25"/>
      <c r="P90" s="25" t="n">
        <v>20758479.440422</v>
      </c>
      <c r="Q90" s="26"/>
      <c r="R90" s="26" t="n">
        <v>18005417.7219795</v>
      </c>
      <c r="S90" s="26"/>
      <c r="T90" s="25" t="n">
        <v>68845275.2201516</v>
      </c>
      <c r="U90" s="25"/>
      <c r="V90" s="26" t="n">
        <v>139901.645826066</v>
      </c>
      <c r="W90" s="26"/>
      <c r="X90" s="26" t="n">
        <v>351392.599551373</v>
      </c>
      <c r="Y90" s="25"/>
      <c r="Z90" s="25" t="n">
        <f aca="false">R90+V90-N90-L90-F90</f>
        <v>-12521488.664322</v>
      </c>
      <c r="AA90" s="25"/>
      <c r="AB90" s="25" t="n">
        <f aca="false">T90-P90-D90</f>
        <v>-76004302.9144859</v>
      </c>
      <c r="AC90" s="13"/>
      <c r="AD90" s="25"/>
      <c r="AE90" s="25"/>
      <c r="AF90" s="25" t="n">
        <f aca="false">BB90/100*AF25</f>
        <v>7302331533.28739</v>
      </c>
      <c r="AG90" s="27" t="n">
        <f aca="false">(AF90-AF89)/AF89</f>
        <v>-0.000840255180437551</v>
      </c>
      <c r="AH90" s="27"/>
      <c r="AI90" s="27" t="n">
        <f aca="false">AB90/AF90</f>
        <v>-0.010408224081312</v>
      </c>
      <c r="AT90" s="27" t="n">
        <f aca="false">AVERAGE(AG90:AG93)</f>
        <v>0.00212455173764104</v>
      </c>
      <c r="AV90" s="24" t="n">
        <v>12812849</v>
      </c>
      <c r="AX90" s="24" t="n">
        <f aca="false">(AV90-AV89)/AV89</f>
        <v>-3.51978022835647E-005</v>
      </c>
      <c r="AY90" s="31" t="n">
        <v>7453.9131052292</v>
      </c>
      <c r="AZ90" s="27" t="n">
        <f aca="false">(AY90-AY89)/AY89</f>
        <v>-0.000805085715401829</v>
      </c>
      <c r="BB90" s="24" t="n">
        <f aca="false">BB89*(1+AX90)*(1+AZ90)</f>
        <v>127.062821323525</v>
      </c>
      <c r="BE90" s="27" t="n">
        <f aca="false">T97/AF97</f>
        <v>0.0112244907823847</v>
      </c>
    </row>
    <row r="91" s="32" customFormat="true" ht="12" hidden="false" customHeight="false" outlineLevel="0" collapsed="false">
      <c r="A91" s="32" t="n">
        <f aca="false">A87+1</f>
        <v>2034</v>
      </c>
      <c r="B91" s="32" t="n">
        <f aca="false">B87</f>
        <v>2</v>
      </c>
      <c r="C91" s="33"/>
      <c r="D91" s="33" t="n">
        <v>124745716.84018</v>
      </c>
      <c r="E91" s="33"/>
      <c r="F91" s="34" t="n">
        <v>26953539.8978754</v>
      </c>
      <c r="G91" s="33" t="n">
        <v>4279529.21905311</v>
      </c>
      <c r="H91" s="33" t="n">
        <v>23544707.097977</v>
      </c>
      <c r="I91" s="34" t="n">
        <v>132356.57378515</v>
      </c>
      <c r="J91" s="33" t="n">
        <v>728186.817463217</v>
      </c>
      <c r="K91" s="33"/>
      <c r="L91" s="34" t="n">
        <v>2294208.79274892</v>
      </c>
      <c r="M91" s="34"/>
      <c r="N91" s="34" t="n">
        <v>1084063.92894295</v>
      </c>
      <c r="O91" s="33"/>
      <c r="P91" s="33" t="n">
        <v>17868860.2182591</v>
      </c>
      <c r="Q91" s="34"/>
      <c r="R91" s="34" t="n">
        <v>21458283.0312239</v>
      </c>
      <c r="S91" s="34"/>
      <c r="T91" s="33" t="n">
        <v>82047604.9957541</v>
      </c>
      <c r="U91" s="33"/>
      <c r="V91" s="34" t="n">
        <v>136889.362732376</v>
      </c>
      <c r="W91" s="34"/>
      <c r="X91" s="34" t="n">
        <v>343826.612885338</v>
      </c>
      <c r="Y91" s="33"/>
      <c r="Z91" s="33" t="n">
        <f aca="false">R91+V91-N91-L91-F91</f>
        <v>-8736640.22561096</v>
      </c>
      <c r="AA91" s="33"/>
      <c r="AB91" s="33" t="n">
        <f aca="false">T91-P91-D91</f>
        <v>-60566972.0626847</v>
      </c>
      <c r="AC91" s="13"/>
      <c r="AD91" s="33"/>
      <c r="AE91" s="33"/>
      <c r="AF91" s="33" t="n">
        <f aca="false">BB91/100*AF25</f>
        <v>7330519219.72794</v>
      </c>
      <c r="AG91" s="35" t="n">
        <f aca="false">(AF91-AF90)/AF90</f>
        <v>0.00386009404147901</v>
      </c>
      <c r="AH91" s="35"/>
      <c r="AI91" s="35" t="n">
        <f aca="false">AB91/AF91</f>
        <v>-0.00826230315305448</v>
      </c>
      <c r="AV91" s="32" t="n">
        <v>12817337</v>
      </c>
      <c r="AX91" s="32" t="n">
        <f aca="false">(AV91-AV90)/AV90</f>
        <v>0.000350273385723971</v>
      </c>
      <c r="AY91" s="39" t="n">
        <v>7480.0658428042</v>
      </c>
      <c r="AZ91" s="35" t="n">
        <f aca="false">(AY91-AY90)/AY90</f>
        <v>0.00350859168946483</v>
      </c>
      <c r="BB91" s="32" t="n">
        <f aca="false">BB90*(1+AX91)*(1+AZ91)</f>
        <v>127.55329576301</v>
      </c>
      <c r="BE91" s="35" t="n">
        <f aca="false">T98/AF98</f>
        <v>0.0094658697322264</v>
      </c>
    </row>
    <row r="92" customFormat="false" ht="12" hidden="false" customHeight="false" outlineLevel="0" collapsed="false">
      <c r="A92" s="32" t="n">
        <f aca="false">A88+1</f>
        <v>2034</v>
      </c>
      <c r="B92" s="32" t="n">
        <f aca="false">B88</f>
        <v>3</v>
      </c>
      <c r="C92" s="33"/>
      <c r="D92" s="33" t="n">
        <v>124693376.999707</v>
      </c>
      <c r="E92" s="33"/>
      <c r="F92" s="34" t="n">
        <v>27005260.0297573</v>
      </c>
      <c r="G92" s="33" t="n">
        <v>4340762.73649941</v>
      </c>
      <c r="H92" s="33" t="n">
        <v>23881595.8441581</v>
      </c>
      <c r="I92" s="34" t="n">
        <v>134250.39391236</v>
      </c>
      <c r="J92" s="33" t="n">
        <v>738606.057035857</v>
      </c>
      <c r="K92" s="33"/>
      <c r="L92" s="34" t="n">
        <v>2273850.79566091</v>
      </c>
      <c r="M92" s="34"/>
      <c r="N92" s="34" t="n">
        <v>1085347.96839394</v>
      </c>
      <c r="O92" s="33"/>
      <c r="P92" s="33" t="n">
        <v>17770286.8807981</v>
      </c>
      <c r="Q92" s="34"/>
      <c r="R92" s="34" t="n">
        <v>17956001.9595697</v>
      </c>
      <c r="S92" s="34"/>
      <c r="T92" s="33" t="n">
        <v>68656329.7696297</v>
      </c>
      <c r="U92" s="33"/>
      <c r="V92" s="34" t="n">
        <v>137653.303214605</v>
      </c>
      <c r="W92" s="34"/>
      <c r="X92" s="34" t="n">
        <v>345745.411126544</v>
      </c>
      <c r="Y92" s="33"/>
      <c r="Z92" s="33" t="n">
        <f aca="false">R92+V92-N92-L92-F92</f>
        <v>-12270803.5310279</v>
      </c>
      <c r="AA92" s="33"/>
      <c r="AB92" s="33" t="n">
        <f aca="false">T92-P92-D92</f>
        <v>-73807334.1108752</v>
      </c>
      <c r="AC92" s="13"/>
      <c r="AD92" s="33"/>
      <c r="AE92" s="33"/>
      <c r="AF92" s="33" t="n">
        <f aca="false">BB92/100*AF25</f>
        <v>7300365095.28666</v>
      </c>
      <c r="AG92" s="35" t="n">
        <f aca="false">(AF92-AF91)/AF91</f>
        <v>-0.00411350458779702</v>
      </c>
      <c r="AH92" s="35"/>
      <c r="AI92" s="35" t="n">
        <f aca="false">AB92/AF92</f>
        <v>-0.010110088077448</v>
      </c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3"/>
      <c r="AV92" s="32" t="n">
        <v>12827475</v>
      </c>
      <c r="AX92" s="32" t="n">
        <f aca="false">(AV92-AV91)/AV91</f>
        <v>0.000790959931848558</v>
      </c>
      <c r="AY92" s="39" t="n">
        <v>7443.4091192731</v>
      </c>
      <c r="AZ92" s="35" t="n">
        <f aca="false">(AY92-AY91)/AY91</f>
        <v>-0.00490058835061768</v>
      </c>
      <c r="BA92" s="32"/>
      <c r="BB92" s="32" t="n">
        <f aca="false">BB91*(1+AX92)*(1+AZ92)</f>
        <v>127.0286046957</v>
      </c>
      <c r="BC92" s="32"/>
      <c r="BE92" s="35" t="n">
        <f aca="false">T99/AF99</f>
        <v>0.0112604738183345</v>
      </c>
    </row>
    <row r="93" customFormat="false" ht="12" hidden="false" customHeight="false" outlineLevel="0" collapsed="false">
      <c r="A93" s="32" t="n">
        <f aca="false">A89+1</f>
        <v>2034</v>
      </c>
      <c r="B93" s="32" t="n">
        <f aca="false">B89</f>
        <v>4</v>
      </c>
      <c r="C93" s="33"/>
      <c r="D93" s="33" t="n">
        <v>124693978.251388</v>
      </c>
      <c r="E93" s="33"/>
      <c r="F93" s="34" t="n">
        <v>27044125.6894283</v>
      </c>
      <c r="G93" s="33" t="n">
        <v>4379519.11156023</v>
      </c>
      <c r="H93" s="33" t="n">
        <v>24094821.9847634</v>
      </c>
      <c r="I93" s="34" t="n">
        <v>135449.044687429</v>
      </c>
      <c r="J93" s="33" t="n">
        <v>745200.679941135</v>
      </c>
      <c r="K93" s="33"/>
      <c r="L93" s="34" t="n">
        <v>2245500.68976959</v>
      </c>
      <c r="M93" s="34"/>
      <c r="N93" s="34" t="n">
        <v>1086523.98402977</v>
      </c>
      <c r="O93" s="33"/>
      <c r="P93" s="33" t="n">
        <v>17629648.1376049</v>
      </c>
      <c r="Q93" s="34"/>
      <c r="R93" s="34" t="n">
        <v>21454694.2799726</v>
      </c>
      <c r="S93" s="34"/>
      <c r="T93" s="33" t="n">
        <v>82033883.0943015</v>
      </c>
      <c r="U93" s="33"/>
      <c r="V93" s="34" t="n">
        <v>148110.490023984</v>
      </c>
      <c r="W93" s="34"/>
      <c r="X93" s="34" t="n">
        <v>372010.84950109</v>
      </c>
      <c r="Y93" s="33"/>
      <c r="Z93" s="33" t="n">
        <f aca="false">R93+V93-N93-L93-F93</f>
        <v>-8773345.59323106</v>
      </c>
      <c r="AA93" s="33"/>
      <c r="AB93" s="33" t="n">
        <f aca="false">T93-P93-D93</f>
        <v>-60289743.2946913</v>
      </c>
      <c r="AC93" s="13"/>
      <c r="AD93" s="33"/>
      <c r="AE93" s="33"/>
      <c r="AF93" s="33" t="n">
        <f aca="false">BB93/100*AF25</f>
        <v>7370389267.7786</v>
      </c>
      <c r="AG93" s="35" t="n">
        <f aca="false">(AF93-AF92)/AF92</f>
        <v>0.00959187267731971</v>
      </c>
      <c r="AH93" s="35" t="n">
        <f aca="false">(AF93-AF89)/AF89</f>
        <v>0.00847191427081888</v>
      </c>
      <c r="AI93" s="35" t="n">
        <f aca="false">AB93/AF93</f>
        <v>-0.00817999444863275</v>
      </c>
      <c r="AJ93" s="40"/>
      <c r="AK93" s="32"/>
      <c r="AL93" s="32"/>
      <c r="AM93" s="32"/>
      <c r="AN93" s="32"/>
      <c r="AO93" s="32"/>
      <c r="AP93" s="32"/>
      <c r="AQ93" s="32"/>
      <c r="AR93" s="32"/>
      <c r="AS93" s="32"/>
      <c r="AV93" s="32" t="n">
        <v>12887794</v>
      </c>
      <c r="AX93" s="32" t="n">
        <f aca="false">(AV93-AV92)/AV92</f>
        <v>0.00470232840056208</v>
      </c>
      <c r="AY93" s="39" t="n">
        <v>7479.6336580543</v>
      </c>
      <c r="AZ93" s="35" t="n">
        <f aca="false">(AY93-AY92)/AY92</f>
        <v>0.00486665964489367</v>
      </c>
      <c r="BA93" s="32"/>
      <c r="BB93" s="32" t="n">
        <f aca="false">BB92*(1+AX93)*(1+AZ93)</f>
        <v>128.247046898319</v>
      </c>
      <c r="BC93" s="40" t="e">
        <f aca="false">(BA93-BA89)/BA89</f>
        <v>#DIV/0!</v>
      </c>
      <c r="BE93" s="35" t="n">
        <f aca="false">T100/AF100</f>
        <v>0.00945856998025895</v>
      </c>
    </row>
    <row r="94" s="24" customFormat="true" ht="12" hidden="false" customHeight="false" outlineLevel="0" collapsed="false">
      <c r="A94" s="24" t="n">
        <f aca="false">A90+1</f>
        <v>2035</v>
      </c>
      <c r="B94" s="24" t="n">
        <f aca="false">B90</f>
        <v>1</v>
      </c>
      <c r="C94" s="25"/>
      <c r="D94" s="25" t="n">
        <v>124439677.897679</v>
      </c>
      <c r="E94" s="25"/>
      <c r="F94" s="26" t="n">
        <v>27081640.0616747</v>
      </c>
      <c r="G94" s="25" t="n">
        <v>4463255.58330379</v>
      </c>
      <c r="H94" s="25" t="n">
        <v>24555515.3460431</v>
      </c>
      <c r="I94" s="26" t="n">
        <v>138038.832473311</v>
      </c>
      <c r="J94" s="25" t="n">
        <v>759448.928228123</v>
      </c>
      <c r="K94" s="25"/>
      <c r="L94" s="26" t="n">
        <v>2735041.39105226</v>
      </c>
      <c r="M94" s="26"/>
      <c r="N94" s="26" t="n">
        <v>1085325.72468919</v>
      </c>
      <c r="O94" s="25"/>
      <c r="P94" s="25" t="n">
        <v>20163284.694391</v>
      </c>
      <c r="Q94" s="26"/>
      <c r="R94" s="26" t="n">
        <v>18138813.1755586</v>
      </c>
      <c r="S94" s="26"/>
      <c r="T94" s="25" t="n">
        <v>69355324.2985221</v>
      </c>
      <c r="U94" s="25"/>
      <c r="V94" s="26" t="n">
        <v>144240.267961621</v>
      </c>
      <c r="W94" s="26"/>
      <c r="X94" s="26" t="n">
        <v>362289.967496416</v>
      </c>
      <c r="Y94" s="25"/>
      <c r="Z94" s="25" t="n">
        <f aca="false">R94+V94-N94-L94-F94</f>
        <v>-12618953.733896</v>
      </c>
      <c r="AA94" s="25"/>
      <c r="AB94" s="25" t="n">
        <f aca="false">T94-P94-D94</f>
        <v>-75247638.2935476</v>
      </c>
      <c r="AC94" s="13"/>
      <c r="AD94" s="25"/>
      <c r="AE94" s="25"/>
      <c r="AF94" s="25" t="n">
        <f aca="false">BB94/100*AF25</f>
        <v>7380247234.50211</v>
      </c>
      <c r="AG94" s="27" t="n">
        <f aca="false">(AF94-AF93)/AF93</f>
        <v>0.00133750964370576</v>
      </c>
      <c r="AH94" s="27"/>
      <c r="AI94" s="27" t="n">
        <f aca="false">AB94/AF94</f>
        <v>-0.01019581538431</v>
      </c>
      <c r="AT94" s="27" t="n">
        <f aca="false">AVERAGE(AG94:AG97)</f>
        <v>0.00479185819534147</v>
      </c>
      <c r="AV94" s="24" t="n">
        <v>12878035</v>
      </c>
      <c r="AX94" s="24" t="n">
        <f aca="false">(AV94-AV93)/AV93</f>
        <v>-0.000757228118326534</v>
      </c>
      <c r="AY94" s="31" t="n">
        <v>7495.3134022672</v>
      </c>
      <c r="AZ94" s="27" t="n">
        <f aca="false">(AY94-AY93)/AY93</f>
        <v>0.00209632515838735</v>
      </c>
      <c r="BB94" s="24" t="n">
        <f aca="false">BB93*(1+AX94)*(1+AZ94)</f>
        <v>128.418578560322</v>
      </c>
      <c r="BE94" s="27" t="n">
        <f aca="false">T101/AF101</f>
        <v>0.0112389429911487</v>
      </c>
    </row>
    <row r="95" s="32" customFormat="true" ht="12" hidden="false" customHeight="false" outlineLevel="0" collapsed="false">
      <c r="A95" s="32" t="n">
        <f aca="false">A91+1</f>
        <v>2035</v>
      </c>
      <c r="B95" s="32" t="n">
        <f aca="false">B91</f>
        <v>2</v>
      </c>
      <c r="C95" s="33"/>
      <c r="D95" s="33" t="n">
        <v>124823342.841376</v>
      </c>
      <c r="E95" s="33"/>
      <c r="F95" s="34" t="n">
        <v>27235149.4543945</v>
      </c>
      <c r="G95" s="33" t="n">
        <v>4547029.33097836</v>
      </c>
      <c r="H95" s="33" t="n">
        <v>25016413.788497</v>
      </c>
      <c r="I95" s="34" t="n">
        <v>140629.77312304</v>
      </c>
      <c r="J95" s="33" t="n">
        <v>773703.519231854</v>
      </c>
      <c r="K95" s="33"/>
      <c r="L95" s="34" t="n">
        <v>2227854.00886101</v>
      </c>
      <c r="M95" s="34"/>
      <c r="N95" s="34" t="n">
        <v>1090186.25610506</v>
      </c>
      <c r="O95" s="33"/>
      <c r="P95" s="33" t="n">
        <v>17558228.1668948</v>
      </c>
      <c r="Q95" s="34"/>
      <c r="R95" s="34" t="n">
        <v>21667751.7281193</v>
      </c>
      <c r="S95" s="34"/>
      <c r="T95" s="33" t="n">
        <v>82848526.7133414</v>
      </c>
      <c r="U95" s="33"/>
      <c r="V95" s="34" t="n">
        <v>145327.377172771</v>
      </c>
      <c r="W95" s="34"/>
      <c r="X95" s="34" t="n">
        <v>365020.472412543</v>
      </c>
      <c r="Y95" s="33"/>
      <c r="Z95" s="33" t="n">
        <f aca="false">R95+V95-N95-L95-F95</f>
        <v>-8740110.61406854</v>
      </c>
      <c r="AA95" s="33"/>
      <c r="AB95" s="33" t="n">
        <f aca="false">T95-P95-D95</f>
        <v>-59533044.2949292</v>
      </c>
      <c r="AC95" s="13"/>
      <c r="AD95" s="33"/>
      <c r="AE95" s="33"/>
      <c r="AF95" s="33" t="n">
        <f aca="false">BB95/100*AF25</f>
        <v>7427786487.97019</v>
      </c>
      <c r="AG95" s="35" t="n">
        <f aca="false">(AF95-AF94)/AF94</f>
        <v>0.00644141746984184</v>
      </c>
      <c r="AH95" s="35"/>
      <c r="AI95" s="35" t="n">
        <f aca="false">AB95/AF95</f>
        <v>-0.00801491055125872</v>
      </c>
      <c r="AV95" s="32" t="n">
        <v>12955192</v>
      </c>
      <c r="AX95" s="32" t="n">
        <f aca="false">(AV95-AV94)/AV94</f>
        <v>0.00599136436575922</v>
      </c>
      <c r="AY95" s="39" t="n">
        <v>7498.666601094</v>
      </c>
      <c r="AZ95" s="35" t="n">
        <f aca="false">(AY95-AY94)/AY94</f>
        <v>0.00044737273104355</v>
      </c>
      <c r="BB95" s="32" t="n">
        <f aca="false">BB94*(1+AX95)*(1+AZ95)</f>
        <v>129.245776235713</v>
      </c>
      <c r="BE95" s="35" t="n">
        <f aca="false">T102/AF102</f>
        <v>0.00947876760552553</v>
      </c>
    </row>
    <row r="96" customFormat="false" ht="12" hidden="false" customHeight="false" outlineLevel="0" collapsed="false">
      <c r="A96" s="32" t="n">
        <f aca="false">A92+1</f>
        <v>2035</v>
      </c>
      <c r="B96" s="32" t="n">
        <f aca="false">B92</f>
        <v>3</v>
      </c>
      <c r="C96" s="33"/>
      <c r="D96" s="33" t="n">
        <v>125116253.876468</v>
      </c>
      <c r="E96" s="33"/>
      <c r="F96" s="34" t="n">
        <v>27352370.7333542</v>
      </c>
      <c r="G96" s="33" t="n">
        <v>4611010.56205625</v>
      </c>
      <c r="H96" s="33" t="n">
        <v>25368419.6443725</v>
      </c>
      <c r="I96" s="34" t="n">
        <v>142608.57408421</v>
      </c>
      <c r="J96" s="33" t="n">
        <v>784590.298279541</v>
      </c>
      <c r="K96" s="33"/>
      <c r="L96" s="34" t="n">
        <v>2193714.95407657</v>
      </c>
      <c r="M96" s="34"/>
      <c r="N96" s="34" t="n">
        <v>1094931.31316739</v>
      </c>
      <c r="O96" s="33"/>
      <c r="P96" s="33" t="n">
        <v>17407186.3532668</v>
      </c>
      <c r="Q96" s="34"/>
      <c r="R96" s="34" t="n">
        <v>18489539.4890448</v>
      </c>
      <c r="S96" s="34"/>
      <c r="T96" s="33" t="n">
        <v>70696356.7561824</v>
      </c>
      <c r="U96" s="33"/>
      <c r="V96" s="34" t="n">
        <v>140591.206705923</v>
      </c>
      <c r="W96" s="34"/>
      <c r="X96" s="34" t="n">
        <v>353124.577675656</v>
      </c>
      <c r="Y96" s="33"/>
      <c r="Z96" s="33" t="n">
        <f aca="false">R96+V96-N96-L96-F96</f>
        <v>-12010886.3048475</v>
      </c>
      <c r="AA96" s="33"/>
      <c r="AB96" s="33" t="n">
        <f aca="false">T96-P96-D96</f>
        <v>-71827083.4735524</v>
      </c>
      <c r="AC96" s="13"/>
      <c r="AD96" s="33"/>
      <c r="AE96" s="33"/>
      <c r="AF96" s="33" t="n">
        <f aca="false">BB96/100*AF25</f>
        <v>7468307523.36978</v>
      </c>
      <c r="AG96" s="35" t="n">
        <f aca="false">(AF96-AF95)/AF95</f>
        <v>0.00545533120334262</v>
      </c>
      <c r="AH96" s="35"/>
      <c r="AI96" s="35" t="n">
        <f aca="false">AB96/AF96</f>
        <v>-0.0096175851421211</v>
      </c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3"/>
      <c r="AV96" s="32" t="n">
        <v>12937415</v>
      </c>
      <c r="AX96" s="32" t="n">
        <f aca="false">(AV96-AV95)/AV95</f>
        <v>-0.00137219116474692</v>
      </c>
      <c r="AY96" s="39" t="n">
        <v>7549.934264078</v>
      </c>
      <c r="AZ96" s="35" t="n">
        <f aca="false">(AY96-AY95)/AY95</f>
        <v>0.00683690390722535</v>
      </c>
      <c r="BA96" s="32"/>
      <c r="BB96" s="32" t="n">
        <f aca="false">BB95*(1+AX96)*(1+AZ96)</f>
        <v>129.950854751712</v>
      </c>
      <c r="BC96" s="32"/>
      <c r="BE96" s="35" t="n">
        <f aca="false">T103/AF103</f>
        <v>0.0112557948374995</v>
      </c>
    </row>
    <row r="97" customFormat="false" ht="12" hidden="false" customHeight="false" outlineLevel="0" collapsed="false">
      <c r="A97" s="32" t="n">
        <f aca="false">A93+1</f>
        <v>2035</v>
      </c>
      <c r="B97" s="32" t="n">
        <f aca="false">B93</f>
        <v>4</v>
      </c>
      <c r="C97" s="33"/>
      <c r="D97" s="33" t="n">
        <v>124899273.222943</v>
      </c>
      <c r="E97" s="33"/>
      <c r="F97" s="34" t="n">
        <v>27406892.45324</v>
      </c>
      <c r="G97" s="33" t="n">
        <v>4704971.084169</v>
      </c>
      <c r="H97" s="33" t="n">
        <v>25885362.7142009</v>
      </c>
      <c r="I97" s="34" t="n">
        <v>145514.56961347</v>
      </c>
      <c r="J97" s="33" t="n">
        <v>800578.22827423</v>
      </c>
      <c r="K97" s="33"/>
      <c r="L97" s="34" t="n">
        <v>2151276.03390469</v>
      </c>
      <c r="M97" s="34"/>
      <c r="N97" s="34" t="n">
        <v>1094051.48033663</v>
      </c>
      <c r="O97" s="33"/>
      <c r="P97" s="33" t="n">
        <v>17182130.0141066</v>
      </c>
      <c r="Q97" s="34"/>
      <c r="R97" s="34" t="n">
        <v>22053982.828835</v>
      </c>
      <c r="S97" s="34"/>
      <c r="T97" s="33" t="n">
        <v>84325314.8022341</v>
      </c>
      <c r="U97" s="33"/>
      <c r="V97" s="34" t="n">
        <v>140295.487304301</v>
      </c>
      <c r="W97" s="34"/>
      <c r="X97" s="34" t="n">
        <v>352381.81579705</v>
      </c>
      <c r="Y97" s="33"/>
      <c r="Z97" s="33" t="n">
        <f aca="false">R97+V97-N97-L97-F97</f>
        <v>-8457941.65134203</v>
      </c>
      <c r="AA97" s="33"/>
      <c r="AB97" s="33" t="n">
        <f aca="false">T97-P97-D97</f>
        <v>-57756088.4348156</v>
      </c>
      <c r="AC97" s="13"/>
      <c r="AD97" s="33"/>
      <c r="AE97" s="33"/>
      <c r="AF97" s="33" t="n">
        <f aca="false">BB97/100*AF25</f>
        <v>7512618294.86029</v>
      </c>
      <c r="AG97" s="35" t="n">
        <f aca="false">(AF97-AF96)/AF96</f>
        <v>0.00593317446447566</v>
      </c>
      <c r="AH97" s="35" t="n">
        <f aca="false">(AF97-AF93)/AF93</f>
        <v>0.0192973562066091</v>
      </c>
      <c r="AI97" s="35" t="n">
        <f aca="false">AB97/AF97</f>
        <v>-0.00768787740411743</v>
      </c>
      <c r="AJ97" s="40"/>
      <c r="AK97" s="32"/>
      <c r="AL97" s="32"/>
      <c r="AM97" s="32"/>
      <c r="AN97" s="32"/>
      <c r="AO97" s="32"/>
      <c r="AP97" s="32"/>
      <c r="AQ97" s="32"/>
      <c r="AR97" s="32"/>
      <c r="AS97" s="32"/>
      <c r="AV97" s="32" t="n">
        <v>12975513</v>
      </c>
      <c r="AX97" s="32" t="n">
        <f aca="false">(AV97-AV96)/AV96</f>
        <v>0.00294479229428754</v>
      </c>
      <c r="AY97" s="39" t="n">
        <v>7572.4301074327</v>
      </c>
      <c r="AZ97" s="35" t="n">
        <f aca="false">(AY97-AY96)/AY96</f>
        <v>0.00297960784396949</v>
      </c>
      <c r="BA97" s="32"/>
      <c r="BB97" s="32" t="n">
        <f aca="false">BB96*(1+AX97)*(1+AZ97)</f>
        <v>130.721875844761</v>
      </c>
      <c r="BC97" s="40" t="e">
        <f aca="false">(BA97-BA93)/BA93</f>
        <v>#DIV/0!</v>
      </c>
      <c r="BE97" s="35" t="n">
        <f aca="false">T104/AF104</f>
        <v>0.00946659849001117</v>
      </c>
    </row>
    <row r="98" s="24" customFormat="true" ht="12" hidden="false" customHeight="false" outlineLevel="0" collapsed="false">
      <c r="A98" s="24" t="n">
        <f aca="false">A94+1</f>
        <v>2036</v>
      </c>
      <c r="B98" s="24" t="n">
        <f aca="false">B94</f>
        <v>1</v>
      </c>
      <c r="C98" s="25"/>
      <c r="D98" s="25" t="n">
        <v>125239639.689987</v>
      </c>
      <c r="E98" s="25"/>
      <c r="F98" s="26" t="n">
        <v>27571097.7635035</v>
      </c>
      <c r="G98" s="25" t="n">
        <v>4807310.76005287</v>
      </c>
      <c r="H98" s="25" t="n">
        <v>26448405.415828</v>
      </c>
      <c r="I98" s="26" t="n">
        <v>148679.71422844</v>
      </c>
      <c r="J98" s="25" t="n">
        <v>817991.920077158</v>
      </c>
      <c r="K98" s="25"/>
      <c r="L98" s="26" t="n">
        <v>2692596.17759892</v>
      </c>
      <c r="M98" s="26"/>
      <c r="N98" s="26" t="n">
        <v>1098654.10688896</v>
      </c>
      <c r="O98" s="25"/>
      <c r="P98" s="25" t="n">
        <v>20016365.1063602</v>
      </c>
      <c r="Q98" s="26"/>
      <c r="R98" s="26" t="n">
        <v>18744251.954773</v>
      </c>
      <c r="S98" s="26"/>
      <c r="T98" s="25" t="n">
        <v>71670271.9452566</v>
      </c>
      <c r="U98" s="25"/>
      <c r="V98" s="26" t="n">
        <v>141143.142888193</v>
      </c>
      <c r="W98" s="26"/>
      <c r="X98" s="26" t="n">
        <v>354510.882237901</v>
      </c>
      <c r="Y98" s="25"/>
      <c r="Z98" s="25" t="n">
        <f aca="false">R98+V98-N98-L98-F98</f>
        <v>-12476952.9503302</v>
      </c>
      <c r="AA98" s="25"/>
      <c r="AB98" s="25" t="n">
        <f aca="false">T98-P98-D98</f>
        <v>-73585732.8510903</v>
      </c>
      <c r="AC98" s="13"/>
      <c r="AD98" s="25"/>
      <c r="AE98" s="25"/>
      <c r="AF98" s="25" t="n">
        <f aca="false">BB98/100*AF25</f>
        <v>7571440762.72847</v>
      </c>
      <c r="AG98" s="27" t="n">
        <f aca="false">(AF98-AF97)/AF97</f>
        <v>0.00782982251453227</v>
      </c>
      <c r="AH98" s="27"/>
      <c r="AI98" s="27" t="n">
        <f aca="false">AB98/AF98</f>
        <v>-0.00971885472753441</v>
      </c>
      <c r="AT98" s="27" t="n">
        <f aca="false">AVERAGE(AG98:AG101)</f>
        <v>0.00276485247318123</v>
      </c>
      <c r="AV98" s="24" t="n">
        <v>13039994</v>
      </c>
      <c r="AX98" s="24" t="n">
        <f aca="false">(AV98-AV97)/AV97</f>
        <v>0.00496943743187649</v>
      </c>
      <c r="AY98" s="31" t="n">
        <v>7593.9830674651</v>
      </c>
      <c r="AZ98" s="27" t="n">
        <f aca="false">(AY98-AY97)/AY97</f>
        <v>0.00284624086675222</v>
      </c>
      <c r="BB98" s="24" t="n">
        <f aca="false">BB97*(1+AX98)*(1+AZ98)</f>
        <v>131.745404931392</v>
      </c>
      <c r="BE98" s="27" t="n">
        <f aca="false">T105/AF105</f>
        <v>0.0112020080281485</v>
      </c>
    </row>
    <row r="99" s="32" customFormat="true" ht="12" hidden="false" customHeight="false" outlineLevel="0" collapsed="false">
      <c r="A99" s="32" t="n">
        <f aca="false">A95+1</f>
        <v>2036</v>
      </c>
      <c r="B99" s="32" t="n">
        <f aca="false">B95</f>
        <v>2</v>
      </c>
      <c r="C99" s="33"/>
      <c r="D99" s="33" t="n">
        <v>125603999.316754</v>
      </c>
      <c r="E99" s="33"/>
      <c r="F99" s="34" t="n">
        <v>27706948.3398125</v>
      </c>
      <c r="G99" s="33" t="n">
        <v>4876934.66118997</v>
      </c>
      <c r="H99" s="33" t="n">
        <v>26831455.5775124</v>
      </c>
      <c r="I99" s="34" t="n">
        <v>150833.030758451</v>
      </c>
      <c r="J99" s="33" t="n">
        <v>829838.832294187</v>
      </c>
      <c r="K99" s="33"/>
      <c r="L99" s="34" t="n">
        <v>2163943.53886754</v>
      </c>
      <c r="M99" s="34"/>
      <c r="N99" s="34" t="n">
        <v>1102855.70870535</v>
      </c>
      <c r="O99" s="33"/>
      <c r="P99" s="33" t="n">
        <v>17296300.024395</v>
      </c>
      <c r="Q99" s="34"/>
      <c r="R99" s="34" t="n">
        <v>22302298.6724322</v>
      </c>
      <c r="S99" s="34"/>
      <c r="T99" s="33" t="n">
        <v>85274771.9521843</v>
      </c>
      <c r="U99" s="33"/>
      <c r="V99" s="34" t="n">
        <v>135527.905504019</v>
      </c>
      <c r="W99" s="34"/>
      <c r="X99" s="34" t="n">
        <v>340407.024846716</v>
      </c>
      <c r="Y99" s="33"/>
      <c r="Z99" s="33" t="n">
        <f aca="false">R99+V99-N99-L99-F99</f>
        <v>-8535921.00944918</v>
      </c>
      <c r="AA99" s="33"/>
      <c r="AB99" s="33" t="n">
        <f aca="false">T99-P99-D99</f>
        <v>-57625527.388965</v>
      </c>
      <c r="AC99" s="13"/>
      <c r="AD99" s="33"/>
      <c r="AE99" s="33"/>
      <c r="AF99" s="33" t="n">
        <f aca="false">BB99/100*AF25</f>
        <v>7572929285.91857</v>
      </c>
      <c r="AG99" s="35" t="n">
        <f aca="false">(AF99-AF98)/AF98</f>
        <v>0.000196597085910183</v>
      </c>
      <c r="AH99" s="35"/>
      <c r="AI99" s="35" t="n">
        <f aca="false">AB99/AF99</f>
        <v>-0.00760941046896033</v>
      </c>
      <c r="AV99" s="32" t="n">
        <v>12983072</v>
      </c>
      <c r="AX99" s="32" t="n">
        <f aca="false">(AV99-AV98)/AV98</f>
        <v>-0.00436518605760095</v>
      </c>
      <c r="AY99" s="39" t="n">
        <v>7628.7770536377</v>
      </c>
      <c r="AZ99" s="35" t="n">
        <f aca="false">(AY99-AY98)/AY98</f>
        <v>0.00458178348088078</v>
      </c>
      <c r="BB99" s="32" t="n">
        <f aca="false">BB98*(1+AX99)*(1+AZ99)</f>
        <v>131.771305694084</v>
      </c>
      <c r="BE99" s="35" t="n">
        <f aca="false">T106/AF106</f>
        <v>0.00947586214051276</v>
      </c>
    </row>
    <row r="100" customFormat="false" ht="12" hidden="false" customHeight="false" outlineLevel="0" collapsed="false">
      <c r="A100" s="32" t="n">
        <f aca="false">A96+1</f>
        <v>2036</v>
      </c>
      <c r="B100" s="32" t="n">
        <f aca="false">B96</f>
        <v>3</v>
      </c>
      <c r="C100" s="33"/>
      <c r="D100" s="33" t="n">
        <v>125376751.048861</v>
      </c>
      <c r="E100" s="33"/>
      <c r="F100" s="34" t="n">
        <v>27762607.5834677</v>
      </c>
      <c r="G100" s="33" t="n">
        <v>4973898.96752368</v>
      </c>
      <c r="H100" s="33" t="n">
        <v>27364924.5818649</v>
      </c>
      <c r="I100" s="34" t="n">
        <v>153831.92683063</v>
      </c>
      <c r="J100" s="33" t="n">
        <v>846337.873665927</v>
      </c>
      <c r="K100" s="33"/>
      <c r="L100" s="34" t="n">
        <v>2100410.13032674</v>
      </c>
      <c r="M100" s="34"/>
      <c r="N100" s="34" t="n">
        <v>1102568.33220417</v>
      </c>
      <c r="O100" s="33"/>
      <c r="P100" s="33" t="n">
        <v>16965043.804732</v>
      </c>
      <c r="Q100" s="34"/>
      <c r="R100" s="34" t="n">
        <v>18704741.9463732</v>
      </c>
      <c r="S100" s="34"/>
      <c r="T100" s="33" t="n">
        <v>71519202.0037404</v>
      </c>
      <c r="U100" s="33"/>
      <c r="V100" s="34" t="n">
        <v>139068.141960331</v>
      </c>
      <c r="W100" s="34"/>
      <c r="X100" s="34" t="n">
        <v>349299.078146479</v>
      </c>
      <c r="Y100" s="33"/>
      <c r="Z100" s="33" t="n">
        <f aca="false">R100+V100-N100-L100-F100</f>
        <v>-12121775.9576651</v>
      </c>
      <c r="AA100" s="33"/>
      <c r="AB100" s="33" t="n">
        <f aca="false">T100-P100-D100</f>
        <v>-70822592.8498525</v>
      </c>
      <c r="AC100" s="13"/>
      <c r="AD100" s="33"/>
      <c r="AE100" s="33"/>
      <c r="AF100" s="33" t="n">
        <f aca="false">BB100/100*AF25</f>
        <v>7561312349.8593</v>
      </c>
      <c r="AG100" s="35" t="n">
        <f aca="false">(AF100-AF99)/AF99</f>
        <v>-0.00153400825765916</v>
      </c>
      <c r="AH100" s="35"/>
      <c r="AI100" s="35" t="n">
        <f aca="false">AB100/AF100</f>
        <v>-0.00936644190491223</v>
      </c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3"/>
      <c r="AV100" s="32" t="n">
        <v>12978706</v>
      </c>
      <c r="AX100" s="32" t="n">
        <f aca="false">(AV100-AV99)/AV99</f>
        <v>-0.000336284047411891</v>
      </c>
      <c r="AY100" s="39" t="n">
        <v>7619.6368089475</v>
      </c>
      <c r="AZ100" s="35" t="n">
        <f aca="false">(AY100-AY99)/AY99</f>
        <v>-0.00119812712128503</v>
      </c>
      <c r="BA100" s="32"/>
      <c r="BB100" s="32" t="n">
        <f aca="false">BB99*(1+AX100)*(1+AZ100)</f>
        <v>131.569167423027</v>
      </c>
      <c r="BC100" s="32"/>
      <c r="BE100" s="35" t="n">
        <f aca="false">T107/AF107</f>
        <v>0.0112583461070554</v>
      </c>
    </row>
    <row r="101" customFormat="false" ht="12" hidden="false" customHeight="false" outlineLevel="0" collapsed="false">
      <c r="A101" s="32" t="n">
        <f aca="false">A97+1</f>
        <v>2036</v>
      </c>
      <c r="B101" s="32" t="n">
        <f aca="false">B97</f>
        <v>4</v>
      </c>
      <c r="C101" s="33"/>
      <c r="D101" s="33" t="n">
        <v>125674561.696748</v>
      </c>
      <c r="E101" s="33"/>
      <c r="F101" s="34" t="n">
        <v>27889095.5698516</v>
      </c>
      <c r="G101" s="33" t="n">
        <v>5046256.34340251</v>
      </c>
      <c r="H101" s="33" t="n">
        <v>27763013.5150729</v>
      </c>
      <c r="I101" s="34" t="n">
        <v>156069.783816581</v>
      </c>
      <c r="J101" s="33" t="n">
        <v>858649.902528072</v>
      </c>
      <c r="K101" s="33"/>
      <c r="L101" s="34" t="n">
        <v>2155911.83348878</v>
      </c>
      <c r="M101" s="34"/>
      <c r="N101" s="34" t="n">
        <v>1106528.53079132</v>
      </c>
      <c r="O101" s="33"/>
      <c r="P101" s="33" t="n">
        <v>17274830.2504628</v>
      </c>
      <c r="Q101" s="34"/>
      <c r="R101" s="34" t="n">
        <v>22327012.4612454</v>
      </c>
      <c r="S101" s="34"/>
      <c r="T101" s="33" t="n">
        <v>85369267.2656977</v>
      </c>
      <c r="U101" s="33"/>
      <c r="V101" s="34" t="n">
        <v>137032.452270591</v>
      </c>
      <c r="W101" s="34"/>
      <c r="X101" s="34" t="n">
        <v>344186.012551475</v>
      </c>
      <c r="Y101" s="33"/>
      <c r="Z101" s="33" t="n">
        <f aca="false">R101+V101-N101-L101-F101</f>
        <v>-8687491.02061572</v>
      </c>
      <c r="AA101" s="33"/>
      <c r="AB101" s="33" t="n">
        <f aca="false">T101-P101-D101</f>
        <v>-57580124.6815128</v>
      </c>
      <c r="AC101" s="13"/>
      <c r="AD101" s="33"/>
      <c r="AE101" s="33"/>
      <c r="AF101" s="33" t="n">
        <f aca="false">BB101/100*AF25</f>
        <v>7595844852.39676</v>
      </c>
      <c r="AG101" s="35" t="n">
        <f aca="false">(AF101-AF100)/AF100</f>
        <v>0.00456699854994163</v>
      </c>
      <c r="AH101" s="35" t="n">
        <f aca="false">(AF101-AF97)/AF97</f>
        <v>0.0110782358786167</v>
      </c>
      <c r="AI101" s="35" t="n">
        <f aca="false">AB101/AF101</f>
        <v>-0.00758047666854914</v>
      </c>
      <c r="AJ101" s="40"/>
      <c r="AK101" s="32"/>
      <c r="AL101" s="32"/>
      <c r="AM101" s="32"/>
      <c r="AN101" s="32"/>
      <c r="AO101" s="32"/>
      <c r="AP101" s="32"/>
      <c r="AQ101" s="32"/>
      <c r="AR101" s="32"/>
      <c r="AS101" s="32"/>
      <c r="AV101" s="32" t="n">
        <v>13039589</v>
      </c>
      <c r="AX101" s="32" t="n">
        <f aca="false">(AV101-AV100)/AV100</f>
        <v>0.00469099153644439</v>
      </c>
      <c r="AY101" s="39" t="n">
        <v>7618.6964386924</v>
      </c>
      <c r="AZ101" s="35" t="n">
        <f aca="false">(AY101-AY100)/AY100</f>
        <v>-0.000123414052228268</v>
      </c>
      <c r="BA101" s="32"/>
      <c r="BB101" s="32" t="n">
        <f aca="false">BB100*(1+AX101)*(1+AZ101)</f>
        <v>132.170043619865</v>
      </c>
      <c r="BC101" s="40" t="e">
        <f aca="false">(BA101-BA97)/BA97</f>
        <v>#DIV/0!</v>
      </c>
      <c r="BE101" s="35" t="n">
        <f aca="false">T108/AF108</f>
        <v>0.00946306507801325</v>
      </c>
    </row>
    <row r="102" s="24" customFormat="true" ht="12" hidden="false" customHeight="false" outlineLevel="0" collapsed="false">
      <c r="A102" s="24" t="n">
        <f aca="false">A98+1</f>
        <v>2037</v>
      </c>
      <c r="B102" s="24" t="n">
        <f aca="false">B98</f>
        <v>1</v>
      </c>
      <c r="C102" s="25"/>
      <c r="D102" s="25" t="n">
        <v>125638690.969074</v>
      </c>
      <c r="E102" s="25"/>
      <c r="F102" s="26" t="n">
        <v>27997554.5774335</v>
      </c>
      <c r="G102" s="25" t="n">
        <v>5161235.28034891</v>
      </c>
      <c r="H102" s="25" t="n">
        <v>28395593.7018811</v>
      </c>
      <c r="I102" s="26" t="n">
        <v>159625.83341285</v>
      </c>
      <c r="J102" s="25" t="n">
        <v>878214.238202493</v>
      </c>
      <c r="K102" s="25"/>
      <c r="L102" s="26" t="n">
        <v>2689549.03117099</v>
      </c>
      <c r="M102" s="26"/>
      <c r="N102" s="26" t="n">
        <v>1108149.82400845</v>
      </c>
      <c r="O102" s="25"/>
      <c r="P102" s="25" t="n">
        <v>20052796.0829621</v>
      </c>
      <c r="Q102" s="26"/>
      <c r="R102" s="26" t="n">
        <v>18809440.5714331</v>
      </c>
      <c r="S102" s="26"/>
      <c r="T102" s="25" t="n">
        <v>71919526.2710649</v>
      </c>
      <c r="U102" s="25"/>
      <c r="V102" s="26" t="n">
        <v>140358.45452155</v>
      </c>
      <c r="W102" s="26"/>
      <c r="X102" s="26" t="n">
        <v>352539.971292827</v>
      </c>
      <c r="Y102" s="25"/>
      <c r="Z102" s="25" t="n">
        <f aca="false">R102+V102-N102-L102-F102</f>
        <v>-12845454.4066583</v>
      </c>
      <c r="AA102" s="25"/>
      <c r="AB102" s="25" t="n">
        <f aca="false">T102-P102-D102</f>
        <v>-73771960.7809716</v>
      </c>
      <c r="AC102" s="13"/>
      <c r="AD102" s="25"/>
      <c r="AE102" s="25"/>
      <c r="AF102" s="25" t="n">
        <f aca="false">BB102/100*AF25</f>
        <v>7587434280.9228</v>
      </c>
      <c r="AG102" s="27" t="n">
        <f aca="false">(AF102-AF101)/AF101</f>
        <v>-0.00110725951324702</v>
      </c>
      <c r="AH102" s="27"/>
      <c r="AI102" s="27" t="n">
        <f aca="false">AB102/AF102</f>
        <v>-0.00972291265394648</v>
      </c>
      <c r="AT102" s="27" t="n">
        <f aca="false">AVERAGE(AG102:AG105)</f>
        <v>0.00072162089701855</v>
      </c>
      <c r="AV102" s="24" t="n">
        <v>12963326</v>
      </c>
      <c r="AX102" s="24" t="n">
        <f aca="false">(AV102-AV101)/AV101</f>
        <v>-0.00584857390827272</v>
      </c>
      <c r="AY102" s="31" t="n">
        <v>7655.0315825629</v>
      </c>
      <c r="AZ102" s="27" t="n">
        <f aca="false">(AY102-AY101)/AY101</f>
        <v>0.0047692074573241</v>
      </c>
      <c r="BB102" s="24" t="n">
        <f aca="false">BB101*(1+AX102)*(1+AZ102)</f>
        <v>132.0236970817</v>
      </c>
      <c r="BE102" s="27" t="n">
        <f aca="false">T109/AF109</f>
        <v>0.0112365871051653</v>
      </c>
    </row>
    <row r="103" s="32" customFormat="true" ht="12" hidden="false" customHeight="false" outlineLevel="0" collapsed="false">
      <c r="A103" s="32" t="n">
        <f aca="false">A99+1</f>
        <v>2037</v>
      </c>
      <c r="B103" s="32" t="n">
        <f aca="false">B99</f>
        <v>2</v>
      </c>
      <c r="C103" s="33"/>
      <c r="D103" s="33" t="n">
        <v>125549565.702041</v>
      </c>
      <c r="E103" s="33"/>
      <c r="F103" s="34" t="n">
        <v>28083215.0607584</v>
      </c>
      <c r="G103" s="33" t="n">
        <v>5263095.33595288</v>
      </c>
      <c r="H103" s="33" t="n">
        <v>28955997.674239</v>
      </c>
      <c r="I103" s="34" t="n">
        <v>162776.14441091</v>
      </c>
      <c r="J103" s="33" t="n">
        <v>895546.319821804</v>
      </c>
      <c r="K103" s="33"/>
      <c r="L103" s="34" t="n">
        <v>2128573.01565216</v>
      </c>
      <c r="M103" s="34"/>
      <c r="N103" s="34" t="n">
        <v>1108680.38367749</v>
      </c>
      <c r="O103" s="33"/>
      <c r="P103" s="33" t="n">
        <v>17144807.8544258</v>
      </c>
      <c r="Q103" s="34"/>
      <c r="R103" s="34" t="n">
        <v>22466324.3252288</v>
      </c>
      <c r="S103" s="34"/>
      <c r="T103" s="33" t="n">
        <v>85901938.2520345</v>
      </c>
      <c r="U103" s="33"/>
      <c r="V103" s="34" t="n">
        <v>143813.46793809</v>
      </c>
      <c r="W103" s="34"/>
      <c r="X103" s="34" t="n">
        <v>361217.968887168</v>
      </c>
      <c r="Y103" s="33"/>
      <c r="Z103" s="33" t="n">
        <f aca="false">R103+V103-N103-L103-F103</f>
        <v>-8710330.66692112</v>
      </c>
      <c r="AA103" s="33"/>
      <c r="AB103" s="33" t="n">
        <f aca="false">T103-P103-D103</f>
        <v>-56792435.3044327</v>
      </c>
      <c r="AC103" s="13"/>
      <c r="AD103" s="33"/>
      <c r="AE103" s="33"/>
      <c r="AF103" s="33" t="n">
        <f aca="false">BB103/100*AF25</f>
        <v>7631796731.56854</v>
      </c>
      <c r="AG103" s="35" t="n">
        <f aca="false">(AF103-AF102)/AF102</f>
        <v>0.00584683161701758</v>
      </c>
      <c r="AH103" s="35"/>
      <c r="AI103" s="35" t="n">
        <f aca="false">AB103/AF103</f>
        <v>-0.00744155502327698</v>
      </c>
      <c r="AV103" s="32" t="n">
        <v>12982956</v>
      </c>
      <c r="AX103" s="32" t="n">
        <f aca="false">(AV103-AV102)/AV102</f>
        <v>0.00151427187744874</v>
      </c>
      <c r="AY103" s="39" t="n">
        <v>7688.1473179758</v>
      </c>
      <c r="AZ103" s="35" t="n">
        <f aca="false">(AY103-AY102)/AY102</f>
        <v>0.00432600898581961</v>
      </c>
      <c r="BB103" s="32" t="n">
        <f aca="false">BB102*(1+AX103)*(1+AZ103)</f>
        <v>132.795617407993</v>
      </c>
      <c r="BE103" s="35" t="n">
        <f aca="false">T110/AF110</f>
        <v>0.00944201428775389</v>
      </c>
    </row>
    <row r="104" customFormat="false" ht="12" hidden="false" customHeight="false" outlineLevel="0" collapsed="false">
      <c r="A104" s="32" t="n">
        <f aca="false">A100+1</f>
        <v>2037</v>
      </c>
      <c r="B104" s="32" t="n">
        <f aca="false">B100</f>
        <v>3</v>
      </c>
      <c r="C104" s="33"/>
      <c r="D104" s="33" t="n">
        <v>125585018.074257</v>
      </c>
      <c r="E104" s="33"/>
      <c r="F104" s="34" t="n">
        <v>28192806.4674649</v>
      </c>
      <c r="G104" s="33" t="n">
        <v>5366242.85435147</v>
      </c>
      <c r="H104" s="33" t="n">
        <v>29523484.88703</v>
      </c>
      <c r="I104" s="34" t="n">
        <v>165966.273845919</v>
      </c>
      <c r="J104" s="33" t="n">
        <v>913097.470732873</v>
      </c>
      <c r="K104" s="33"/>
      <c r="L104" s="34" t="n">
        <v>2157114.22563024</v>
      </c>
      <c r="M104" s="34"/>
      <c r="N104" s="34" t="n">
        <v>1110063.72561208</v>
      </c>
      <c r="O104" s="33"/>
      <c r="P104" s="33" t="n">
        <v>17300519.0678535</v>
      </c>
      <c r="Q104" s="34"/>
      <c r="R104" s="34" t="n">
        <v>18894719.2638248</v>
      </c>
      <c r="S104" s="34"/>
      <c r="T104" s="33" t="n">
        <v>72245596.7426737</v>
      </c>
      <c r="U104" s="33"/>
      <c r="V104" s="34" t="n">
        <v>141177.301599142</v>
      </c>
      <c r="W104" s="34"/>
      <c r="X104" s="34" t="n">
        <v>354596.679071575</v>
      </c>
      <c r="Y104" s="33"/>
      <c r="Z104" s="33" t="n">
        <f aca="false">R104+V104-N104-L104-F104</f>
        <v>-12424087.8532833</v>
      </c>
      <c r="AA104" s="33"/>
      <c r="AB104" s="33" t="n">
        <f aca="false">T104-P104-D104</f>
        <v>-70639940.3994369</v>
      </c>
      <c r="AC104" s="13"/>
      <c r="AD104" s="33"/>
      <c r="AE104" s="33"/>
      <c r="AF104" s="33" t="n">
        <f aca="false">BB104/100*AF25</f>
        <v>7631632081.88293</v>
      </c>
      <c r="AG104" s="35" t="n">
        <f aca="false">(AF104-AF103)/AF103</f>
        <v>-2.15741707233388E-005</v>
      </c>
      <c r="AH104" s="35"/>
      <c r="AI104" s="35" t="n">
        <f aca="false">AB104/AF104</f>
        <v>-0.00925620360645166</v>
      </c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3"/>
      <c r="AV104" s="32" t="n">
        <v>13053998</v>
      </c>
      <c r="AX104" s="32" t="n">
        <f aca="false">(AV104-AV103)/AV103</f>
        <v>0.00547194336944529</v>
      </c>
      <c r="AY104" s="39" t="n">
        <v>7646.1421954846</v>
      </c>
      <c r="AZ104" s="35" t="n">
        <f aca="false">(AY104-AY103)/AY103</f>
        <v>-0.00546362091592436</v>
      </c>
      <c r="BA104" s="32"/>
      <c r="BB104" s="32" t="n">
        <f aca="false">BB103*(1+AX104)*(1+AZ104)</f>
        <v>132.792752452672</v>
      </c>
      <c r="BC104" s="32"/>
      <c r="BE104" s="35" t="n">
        <f aca="false">T111/AF111</f>
        <v>0.0111888497559815</v>
      </c>
    </row>
    <row r="105" customFormat="false" ht="12" hidden="false" customHeight="false" outlineLevel="0" collapsed="false">
      <c r="A105" s="32" t="n">
        <f aca="false">A101+1</f>
        <v>2037</v>
      </c>
      <c r="B105" s="32" t="n">
        <f aca="false">B101</f>
        <v>4</v>
      </c>
      <c r="C105" s="33"/>
      <c r="D105" s="33" t="n">
        <v>125745677.812712</v>
      </c>
      <c r="E105" s="33"/>
      <c r="F105" s="34" t="n">
        <v>28344990.8145129</v>
      </c>
      <c r="G105" s="33" t="n">
        <v>5489225.3921699</v>
      </c>
      <c r="H105" s="33" t="n">
        <v>30200098.524392</v>
      </c>
      <c r="I105" s="34" t="n">
        <v>169769.85748979</v>
      </c>
      <c r="J105" s="33" t="n">
        <v>934023.665702842</v>
      </c>
      <c r="K105" s="33"/>
      <c r="L105" s="34" t="n">
        <v>2096797.9601803</v>
      </c>
      <c r="M105" s="34"/>
      <c r="N105" s="34" t="n">
        <v>1112971.58683141</v>
      </c>
      <c r="O105" s="33"/>
      <c r="P105" s="33" t="n">
        <v>17003535.8741733</v>
      </c>
      <c r="Q105" s="34"/>
      <c r="R105" s="34" t="n">
        <v>22317534.749485</v>
      </c>
      <c r="S105" s="34"/>
      <c r="T105" s="33" t="n">
        <v>85333028.4133323</v>
      </c>
      <c r="U105" s="33"/>
      <c r="V105" s="34" t="n">
        <v>146043.739536631</v>
      </c>
      <c r="W105" s="34"/>
      <c r="X105" s="34" t="n">
        <v>366819.768137559</v>
      </c>
      <c r="Y105" s="33"/>
      <c r="Z105" s="33" t="n">
        <f aca="false">R105+V105-N105-L105-F105</f>
        <v>-9091181.87250302</v>
      </c>
      <c r="AA105" s="33"/>
      <c r="AB105" s="33" t="n">
        <f aca="false">T105-P105-D105</f>
        <v>-57416185.2735526</v>
      </c>
      <c r="AC105" s="13"/>
      <c r="AD105" s="33"/>
      <c r="AE105" s="33"/>
      <c r="AF105" s="33" t="n">
        <f aca="false">BB105/100*AF25</f>
        <v>7617654638.2494</v>
      </c>
      <c r="AG105" s="35" t="n">
        <f aca="false">(AF105-AF104)/AF104</f>
        <v>-0.00183151434497302</v>
      </c>
      <c r="AH105" s="35" t="n">
        <f aca="false">(AF105-AF101)/AF101</f>
        <v>0.00287127847875387</v>
      </c>
      <c r="AI105" s="35" t="n">
        <f aca="false">AB105/AF105</f>
        <v>-0.00753725234342565</v>
      </c>
      <c r="AJ105" s="40"/>
      <c r="AK105" s="32"/>
      <c r="AL105" s="32"/>
      <c r="AM105" s="32"/>
      <c r="AN105" s="32"/>
      <c r="AO105" s="32"/>
      <c r="AP105" s="32"/>
      <c r="AQ105" s="32"/>
      <c r="AR105" s="32"/>
      <c r="AS105" s="32"/>
      <c r="AV105" s="32" t="n">
        <v>12980923</v>
      </c>
      <c r="AX105" s="32" t="n">
        <f aca="false">(AV105-AV104)/AV104</f>
        <v>-0.0055979018841584</v>
      </c>
      <c r="AY105" s="39" t="n">
        <v>7675.1026479439</v>
      </c>
      <c r="AZ105" s="35" t="n">
        <f aca="false">(AY105-AY104)/AY104</f>
        <v>0.00378759009692523</v>
      </c>
      <c r="BA105" s="32"/>
      <c r="BB105" s="32" t="n">
        <f aca="false">BB104*(1+AX105)*(1+AZ105)</f>
        <v>132.549540621646</v>
      </c>
      <c r="BC105" s="40" t="e">
        <f aca="false">(BA105-BA101)/BA101</f>
        <v>#DIV/0!</v>
      </c>
      <c r="BE105" s="35" t="n">
        <f aca="false">T112/AF112</f>
        <v>0.00940733300304556</v>
      </c>
    </row>
    <row r="106" s="24" customFormat="true" ht="12" hidden="false" customHeight="false" outlineLevel="0" collapsed="false">
      <c r="A106" s="24" t="n">
        <f aca="false">A102+1</f>
        <v>2038</v>
      </c>
      <c r="B106" s="24" t="n">
        <f aca="false">B102</f>
        <v>1</v>
      </c>
      <c r="C106" s="25"/>
      <c r="D106" s="25" t="n">
        <v>125903092.850041</v>
      </c>
      <c r="E106" s="25"/>
      <c r="F106" s="26" t="n">
        <v>28476255.898003</v>
      </c>
      <c r="G106" s="25" t="n">
        <v>5591878.42926819</v>
      </c>
      <c r="H106" s="25" t="n">
        <v>30764865.2469643</v>
      </c>
      <c r="I106" s="26" t="n">
        <v>172944.69368871</v>
      </c>
      <c r="J106" s="25" t="n">
        <v>951490.677741184</v>
      </c>
      <c r="K106" s="25"/>
      <c r="L106" s="26" t="n">
        <v>2658161.83012639</v>
      </c>
      <c r="M106" s="26"/>
      <c r="N106" s="26" t="n">
        <v>1115725.06374579</v>
      </c>
      <c r="O106" s="25"/>
      <c r="P106" s="25" t="n">
        <v>19931604.481511</v>
      </c>
      <c r="Q106" s="26"/>
      <c r="R106" s="26" t="n">
        <v>18831934.1573757</v>
      </c>
      <c r="S106" s="26"/>
      <c r="T106" s="25" t="n">
        <v>72005532.4464739</v>
      </c>
      <c r="U106" s="25"/>
      <c r="V106" s="26" t="n">
        <v>142837.20685709</v>
      </c>
      <c r="W106" s="26"/>
      <c r="X106" s="26" t="n">
        <v>358765.882515575</v>
      </c>
      <c r="Y106" s="25"/>
      <c r="Z106" s="25" t="n">
        <f aca="false">R106+V106-N106-L106-F106</f>
        <v>-13275371.4276423</v>
      </c>
      <c r="AA106" s="25"/>
      <c r="AB106" s="25" t="n">
        <f aca="false">T106-P106-D106</f>
        <v>-73829164.885078</v>
      </c>
      <c r="AC106" s="13"/>
      <c r="AD106" s="25"/>
      <c r="AE106" s="25"/>
      <c r="AF106" s="25" t="n">
        <f aca="false">BB106/100*AF25</f>
        <v>7598837063.97796</v>
      </c>
      <c r="AG106" s="27" t="n">
        <f aca="false">(AF106-AF105)/AF105</f>
        <v>-0.00247025825730632</v>
      </c>
      <c r="AH106" s="27"/>
      <c r="AI106" s="27" t="n">
        <f aca="false">AB106/AF106</f>
        <v>-0.00971585049968537</v>
      </c>
      <c r="AT106" s="27" t="n">
        <f aca="false">AVERAGE(AG106:AG109)</f>
        <v>0.00236110444876584</v>
      </c>
      <c r="AV106" s="24" t="n">
        <v>12944456</v>
      </c>
      <c r="AX106" s="24" t="n">
        <f aca="false">(AV106-AV105)/AV105</f>
        <v>-0.00280927635115007</v>
      </c>
      <c r="AY106" s="31" t="n">
        <v>7677.7119769399</v>
      </c>
      <c r="AZ106" s="27" t="n">
        <f aca="false">(AY106-AY105)/AY105</f>
        <v>0.000339973172436847</v>
      </c>
      <c r="BB106" s="24" t="n">
        <f aca="false">BB105*(1+AX106)*(1+AZ106)</f>
        <v>132.222109024424</v>
      </c>
      <c r="BE106" s="27" t="n">
        <f aca="false">T113/AF113</f>
        <v>0.0111579754712331</v>
      </c>
    </row>
    <row r="107" s="32" customFormat="true" ht="12" hidden="false" customHeight="false" outlineLevel="0" collapsed="false">
      <c r="A107" s="32" t="n">
        <f aca="false">A103+1</f>
        <v>2038</v>
      </c>
      <c r="B107" s="32" t="n">
        <f aca="false">B103</f>
        <v>2</v>
      </c>
      <c r="C107" s="33"/>
      <c r="D107" s="33" t="n">
        <v>125921485.675549</v>
      </c>
      <c r="E107" s="33"/>
      <c r="F107" s="34" t="n">
        <v>28570406.7207832</v>
      </c>
      <c r="G107" s="33" t="n">
        <v>5682686.13829225</v>
      </c>
      <c r="H107" s="33" t="n">
        <v>31264462.469409</v>
      </c>
      <c r="I107" s="34" t="n">
        <v>175753.17953481</v>
      </c>
      <c r="J107" s="33" t="n">
        <v>966942.138229133</v>
      </c>
      <c r="K107" s="33"/>
      <c r="L107" s="34" t="n">
        <v>2124359.91785924</v>
      </c>
      <c r="M107" s="34"/>
      <c r="N107" s="34" t="n">
        <v>1117096.46183739</v>
      </c>
      <c r="O107" s="33"/>
      <c r="P107" s="33" t="n">
        <v>17169248.8488413</v>
      </c>
      <c r="Q107" s="34"/>
      <c r="R107" s="34" t="n">
        <v>22512439.5318133</v>
      </c>
      <c r="S107" s="34"/>
      <c r="T107" s="33" t="n">
        <v>86078263.7412934</v>
      </c>
      <c r="U107" s="33"/>
      <c r="V107" s="34" t="n">
        <v>144113.849313351</v>
      </c>
      <c r="W107" s="34"/>
      <c r="X107" s="34" t="n">
        <v>361972.44029947</v>
      </c>
      <c r="Y107" s="33"/>
      <c r="Z107" s="33" t="n">
        <f aca="false">R107+V107-N107-L107-F107</f>
        <v>-9155309.71935322</v>
      </c>
      <c r="AA107" s="33"/>
      <c r="AB107" s="33" t="n">
        <f aca="false">T107-P107-D107</f>
        <v>-57012470.7830971</v>
      </c>
      <c r="AC107" s="13"/>
      <c r="AD107" s="33"/>
      <c r="AE107" s="33"/>
      <c r="AF107" s="33" t="n">
        <f aca="false">BB107/100*AF25</f>
        <v>7645729037.17623</v>
      </c>
      <c r="AG107" s="35" t="n">
        <f aca="false">(AF107-AF106)/AF106</f>
        <v>0.00617094073783433</v>
      </c>
      <c r="AH107" s="35"/>
      <c r="AI107" s="35" t="n">
        <f aca="false">AB107/AF107</f>
        <v>-0.00745677364524461</v>
      </c>
      <c r="AV107" s="32" t="n">
        <v>12925521</v>
      </c>
      <c r="AX107" s="32" t="n">
        <f aca="false">(AV107-AV106)/AV106</f>
        <v>-0.00146278839373397</v>
      </c>
      <c r="AY107" s="39" t="n">
        <v>7736.4074095196</v>
      </c>
      <c r="AZ107" s="35" t="n">
        <f aca="false">(AY107-AY106)/AY106</f>
        <v>0.00764491202014259</v>
      </c>
      <c r="BB107" s="32" t="n">
        <f aca="false">BB106*(1+AX107)*(1+AZ107)</f>
        <v>133.038043823445</v>
      </c>
      <c r="BE107" s="35" t="n">
        <f aca="false">T114/AF114</f>
        <v>0.00939522406199364</v>
      </c>
    </row>
    <row r="108" customFormat="false" ht="12" hidden="false" customHeight="false" outlineLevel="0" collapsed="false">
      <c r="A108" s="32" t="n">
        <f aca="false">A104+1</f>
        <v>2038</v>
      </c>
      <c r="B108" s="32" t="n">
        <f aca="false">B104</f>
        <v>3</v>
      </c>
      <c r="C108" s="33"/>
      <c r="D108" s="33" t="n">
        <v>126336162.801415</v>
      </c>
      <c r="E108" s="33"/>
      <c r="F108" s="34" t="n">
        <v>28732133.6698834</v>
      </c>
      <c r="G108" s="33" t="n">
        <v>5769040.61113979</v>
      </c>
      <c r="H108" s="33" t="n">
        <v>31739559.3003276</v>
      </c>
      <c r="I108" s="34" t="n">
        <v>178423.936427</v>
      </c>
      <c r="J108" s="33" t="n">
        <v>981635.854649286</v>
      </c>
      <c r="K108" s="33"/>
      <c r="L108" s="34" t="n">
        <v>2100345.41225227</v>
      </c>
      <c r="M108" s="34"/>
      <c r="N108" s="34" t="n">
        <v>1122399.6323704</v>
      </c>
      <c r="O108" s="33"/>
      <c r="P108" s="33" t="n">
        <v>17073813.944671</v>
      </c>
      <c r="Q108" s="34"/>
      <c r="R108" s="34" t="n">
        <v>18966199.109889</v>
      </c>
      <c r="S108" s="34"/>
      <c r="T108" s="33" t="n">
        <v>72518906.1293801</v>
      </c>
      <c r="U108" s="33"/>
      <c r="V108" s="34" t="n">
        <v>145983.559832967</v>
      </c>
      <c r="W108" s="34"/>
      <c r="X108" s="34" t="n">
        <v>366668.614072245</v>
      </c>
      <c r="Y108" s="33"/>
      <c r="Z108" s="33" t="n">
        <f aca="false">R108+V108-N108-L108-F108</f>
        <v>-12842696.0447841</v>
      </c>
      <c r="AA108" s="33"/>
      <c r="AB108" s="33" t="n">
        <f aca="false">T108-P108-D108</f>
        <v>-70891070.6167064</v>
      </c>
      <c r="AC108" s="13"/>
      <c r="AD108" s="33"/>
      <c r="AE108" s="33"/>
      <c r="AF108" s="33" t="n">
        <f aca="false">BB108/100*AF25</f>
        <v>7663363353.36767</v>
      </c>
      <c r="AG108" s="35" t="n">
        <f aca="false">(AF108-AF107)/AF107</f>
        <v>0.00230642703994599</v>
      </c>
      <c r="AH108" s="35"/>
      <c r="AI108" s="35" t="n">
        <f aca="false">AB108/AF108</f>
        <v>-0.00925064718294393</v>
      </c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3"/>
      <c r="AV108" s="32" t="n">
        <v>13002376</v>
      </c>
      <c r="AX108" s="32" t="n">
        <f aca="false">(AV108-AV107)/AV107</f>
        <v>0.00594598856015166</v>
      </c>
      <c r="AY108" s="39" t="n">
        <v>7708.4167111794</v>
      </c>
      <c r="AZ108" s="35" t="n">
        <f aca="false">(AY108-AY107)/AY107</f>
        <v>-0.00361804864435621</v>
      </c>
      <c r="BA108" s="32"/>
      <c r="BB108" s="32" t="n">
        <f aca="false">BB107*(1+AX108)*(1+AZ108)</f>
        <v>133.344886365061</v>
      </c>
      <c r="BC108" s="32"/>
      <c r="BE108" s="35" t="n">
        <f aca="false">T115/AF115</f>
        <v>0.0111258489254679</v>
      </c>
    </row>
    <row r="109" customFormat="false" ht="12" hidden="false" customHeight="false" outlineLevel="0" collapsed="false">
      <c r="A109" s="32" t="n">
        <f aca="false">A105+1</f>
        <v>2038</v>
      </c>
      <c r="B109" s="32" t="n">
        <f aca="false">B105</f>
        <v>4</v>
      </c>
      <c r="C109" s="33"/>
      <c r="D109" s="33" t="n">
        <v>126405124.009153</v>
      </c>
      <c r="E109" s="33"/>
      <c r="F109" s="34" t="n">
        <v>28803307.3663427</v>
      </c>
      <c r="G109" s="33" t="n">
        <v>5827679.79178343</v>
      </c>
      <c r="H109" s="33" t="n">
        <v>32062174.7708735</v>
      </c>
      <c r="I109" s="34" t="n">
        <v>180237.519333511</v>
      </c>
      <c r="J109" s="33" t="n">
        <v>991613.652707443</v>
      </c>
      <c r="K109" s="33"/>
      <c r="L109" s="34" t="n">
        <v>2202240.37324662</v>
      </c>
      <c r="M109" s="34"/>
      <c r="N109" s="34" t="n">
        <v>1124147.28138689</v>
      </c>
      <c r="O109" s="33"/>
      <c r="P109" s="33" t="n">
        <v>17612162.4309078</v>
      </c>
      <c r="Q109" s="34"/>
      <c r="R109" s="34" t="n">
        <v>22598163.4639044</v>
      </c>
      <c r="S109" s="34"/>
      <c r="T109" s="33" t="n">
        <v>86406036.6254828</v>
      </c>
      <c r="U109" s="33"/>
      <c r="V109" s="34" t="n">
        <v>138532.300369141</v>
      </c>
      <c r="W109" s="34"/>
      <c r="X109" s="34" t="n">
        <v>347953.198556827</v>
      </c>
      <c r="Y109" s="33"/>
      <c r="Z109" s="33" t="n">
        <f aca="false">R109+V109-N109-L109-F109</f>
        <v>-9392999.25670267</v>
      </c>
      <c r="AA109" s="33"/>
      <c r="AB109" s="33" t="n">
        <f aca="false">T109-P109-D109</f>
        <v>-57611249.8145782</v>
      </c>
      <c r="AC109" s="13"/>
      <c r="AD109" s="33"/>
      <c r="AE109" s="33"/>
      <c r="AF109" s="33" t="n">
        <f aca="false">BB109/100*AF25</f>
        <v>7689704695.63338</v>
      </c>
      <c r="AG109" s="35" t="n">
        <f aca="false">(AF109-AF108)/AF108</f>
        <v>0.00343730827458937</v>
      </c>
      <c r="AH109" s="35" t="n">
        <f aca="false">(AF109-AF105)/AF105</f>
        <v>0.00945829928049092</v>
      </c>
      <c r="AI109" s="35" t="n">
        <f aca="false">AB109/AF109</f>
        <v>-0.00749199768975432</v>
      </c>
      <c r="AJ109" s="40"/>
      <c r="AK109" s="32"/>
      <c r="AL109" s="32"/>
      <c r="AM109" s="32"/>
      <c r="AN109" s="32"/>
      <c r="AO109" s="32"/>
      <c r="AP109" s="32"/>
      <c r="AQ109" s="32"/>
      <c r="AR109" s="32"/>
      <c r="AS109" s="32"/>
      <c r="AV109" s="32" t="n">
        <v>13039381</v>
      </c>
      <c r="AX109" s="32" t="n">
        <f aca="false">(AV109-AV108)/AV108</f>
        <v>0.00284601829696357</v>
      </c>
      <c r="AY109" s="39" t="n">
        <v>7712.9616856436</v>
      </c>
      <c r="AZ109" s="35" t="n">
        <f aca="false">(AY109-AY108)/AY108</f>
        <v>0.000589611931281255</v>
      </c>
      <c r="BA109" s="32"/>
      <c r="BB109" s="32" t="n">
        <f aca="false">BB108*(1+AX109)*(1+AZ109)</f>
        <v>133.803233846338</v>
      </c>
      <c r="BC109" s="40" t="e">
        <f aca="false">(BA109-BA105)/BA105</f>
        <v>#DIV/0!</v>
      </c>
      <c r="BE109" s="35" t="n">
        <f aca="false">T116/AF116</f>
        <v>0.00941158377629234</v>
      </c>
    </row>
    <row r="110" s="24" customFormat="true" ht="12" hidden="false" customHeight="false" outlineLevel="0" collapsed="false">
      <c r="A110" s="24" t="n">
        <f aca="false">A106+1</f>
        <v>2039</v>
      </c>
      <c r="B110" s="24" t="n">
        <f aca="false">B106</f>
        <v>1</v>
      </c>
      <c r="C110" s="25"/>
      <c r="D110" s="25" t="n">
        <v>126734849.938464</v>
      </c>
      <c r="E110" s="25"/>
      <c r="F110" s="26" t="n">
        <v>28979548.0724135</v>
      </c>
      <c r="G110" s="25" t="n">
        <v>5943988.90716191</v>
      </c>
      <c r="H110" s="25" t="n">
        <v>32702073.2069489</v>
      </c>
      <c r="I110" s="26" t="n">
        <v>183834.70846893</v>
      </c>
      <c r="J110" s="25" t="n">
        <v>1011404.32598814</v>
      </c>
      <c r="K110" s="25"/>
      <c r="L110" s="26" t="n">
        <v>2708323.01083265</v>
      </c>
      <c r="M110" s="26"/>
      <c r="N110" s="26" t="n">
        <v>1128839.88653277</v>
      </c>
      <c r="O110" s="25"/>
      <c r="P110" s="25" t="n">
        <v>20264044.9721277</v>
      </c>
      <c r="Q110" s="26"/>
      <c r="R110" s="26" t="n">
        <v>19011480.7464423</v>
      </c>
      <c r="S110" s="26"/>
      <c r="T110" s="25" t="n">
        <v>72692044.3913778</v>
      </c>
      <c r="U110" s="25"/>
      <c r="V110" s="26" t="n">
        <v>145781.128572912</v>
      </c>
      <c r="W110" s="26"/>
      <c r="X110" s="26" t="n">
        <v>366160.165109538</v>
      </c>
      <c r="Y110" s="25"/>
      <c r="Z110" s="25" t="n">
        <f aca="false">R110+V110-N110-L110-F110</f>
        <v>-13659449.0947638</v>
      </c>
      <c r="AA110" s="25"/>
      <c r="AB110" s="25" t="n">
        <f aca="false">T110-P110-D110</f>
        <v>-74306850.5192142</v>
      </c>
      <c r="AC110" s="13"/>
      <c r="AD110" s="25"/>
      <c r="AE110" s="25"/>
      <c r="AF110" s="25" t="n">
        <f aca="false">BB110/100*AF25</f>
        <v>7698785680.26083</v>
      </c>
      <c r="AG110" s="27" t="n">
        <f aca="false">(AF110-AF109)/AF109</f>
        <v>0.0011809276151535</v>
      </c>
      <c r="AH110" s="27"/>
      <c r="AI110" s="27" t="n">
        <f aca="false">AB110/AF110</f>
        <v>-0.00965176244738595</v>
      </c>
      <c r="AT110" s="27" t="n">
        <f aca="false">AVERAGE(AG110:AG113)</f>
        <v>-4.37676537703774E-006</v>
      </c>
      <c r="AV110" s="24" t="n">
        <v>13073649</v>
      </c>
      <c r="AX110" s="24" t="n">
        <f aca="false">(AV110-AV109)/AV109</f>
        <v>0.00262803886166069</v>
      </c>
      <c r="AY110" s="31" t="n">
        <v>7701.82942805</v>
      </c>
      <c r="AZ110" s="27" t="n">
        <f aca="false">(AY110-AY109)/AY109</f>
        <v>-0.00144331815031832</v>
      </c>
      <c r="BB110" s="24" t="n">
        <f aca="false">BB109*(1+AX110)*(1+AZ110)</f>
        <v>133.961245780184</v>
      </c>
      <c r="BE110" s="27" t="n">
        <f aca="false">T117/AF117</f>
        <v>0.0111723981944296</v>
      </c>
    </row>
    <row r="111" s="32" customFormat="true" ht="12" hidden="false" customHeight="false" outlineLevel="0" collapsed="false">
      <c r="A111" s="32" t="n">
        <f aca="false">A107+1</f>
        <v>2039</v>
      </c>
      <c r="B111" s="32" t="n">
        <f aca="false">B107</f>
        <v>2</v>
      </c>
      <c r="C111" s="33"/>
      <c r="D111" s="33" t="n">
        <v>127127373.726968</v>
      </c>
      <c r="E111" s="33"/>
      <c r="F111" s="34" t="n">
        <v>29180640.1777511</v>
      </c>
      <c r="G111" s="33" t="n">
        <v>6073735.1675465</v>
      </c>
      <c r="H111" s="33" t="n">
        <v>33415898.8502492</v>
      </c>
      <c r="I111" s="34" t="n">
        <v>187847.47940865</v>
      </c>
      <c r="J111" s="33" t="n">
        <v>1033481.40773964</v>
      </c>
      <c r="K111" s="33"/>
      <c r="L111" s="34" t="n">
        <v>2095677.11998081</v>
      </c>
      <c r="M111" s="34"/>
      <c r="N111" s="34" t="n">
        <v>1134127.81792295</v>
      </c>
      <c r="O111" s="33"/>
      <c r="P111" s="33" t="n">
        <v>17114115.1704182</v>
      </c>
      <c r="Q111" s="34"/>
      <c r="R111" s="34" t="n">
        <v>22448227.9652038</v>
      </c>
      <c r="S111" s="34"/>
      <c r="T111" s="33" t="n">
        <v>85832745.2510364</v>
      </c>
      <c r="U111" s="33"/>
      <c r="V111" s="34" t="n">
        <v>147008.08997373</v>
      </c>
      <c r="W111" s="34"/>
      <c r="X111" s="34" t="n">
        <v>369241.938405606</v>
      </c>
      <c r="Y111" s="33"/>
      <c r="Z111" s="33" t="n">
        <f aca="false">R111+V111-N111-L111-F111</f>
        <v>-9815209.06047734</v>
      </c>
      <c r="AA111" s="33"/>
      <c r="AB111" s="33" t="n">
        <f aca="false">T111-P111-D111</f>
        <v>-58408743.6463501</v>
      </c>
      <c r="AC111" s="13"/>
      <c r="AD111" s="33"/>
      <c r="AE111" s="33"/>
      <c r="AF111" s="33" t="n">
        <f aca="false">BB111/100*AF25</f>
        <v>7671275164.37969</v>
      </c>
      <c r="AG111" s="35" t="n">
        <f aca="false">(AF111-AF110)/AF110</f>
        <v>-0.00357335780260536</v>
      </c>
      <c r="AH111" s="35"/>
      <c r="AI111" s="35" t="n">
        <f aca="false">AB111/AF111</f>
        <v>-0.00761395496769058</v>
      </c>
      <c r="AV111" s="32" t="n">
        <v>13016841</v>
      </c>
      <c r="AX111" s="32" t="n">
        <f aca="false">(AV111-AV110)/AV110</f>
        <v>-0.00434522909403488</v>
      </c>
      <c r="AY111" s="39" t="n">
        <v>7707.8001934204</v>
      </c>
      <c r="AZ111" s="35" t="n">
        <f aca="false">(AY111-AY110)/AY110</f>
        <v>0.000775239886338491</v>
      </c>
      <c r="BB111" s="32" t="n">
        <f aca="false">BB110*(1+AX111)*(1+AZ111)</f>
        <v>133.482554317328</v>
      </c>
      <c r="BE111" s="35"/>
    </row>
    <row r="112" customFormat="false" ht="12" hidden="false" customHeight="false" outlineLevel="0" collapsed="false">
      <c r="A112" s="32" t="n">
        <f aca="false">A108+1</f>
        <v>2039</v>
      </c>
      <c r="B112" s="32" t="n">
        <f aca="false">B108</f>
        <v>3</v>
      </c>
      <c r="C112" s="33"/>
      <c r="D112" s="33" t="n">
        <v>127309793.228789</v>
      </c>
      <c r="E112" s="33"/>
      <c r="F112" s="34" t="n">
        <v>29325129.7323357</v>
      </c>
      <c r="G112" s="33" t="n">
        <v>6185067.81833455</v>
      </c>
      <c r="H112" s="33" t="n">
        <v>34028418.2464425</v>
      </c>
      <c r="I112" s="34" t="n">
        <v>191290.757268081</v>
      </c>
      <c r="J112" s="33" t="n">
        <v>1052425.30659102</v>
      </c>
      <c r="K112" s="33"/>
      <c r="L112" s="34" t="n">
        <v>2082322.58084095</v>
      </c>
      <c r="M112" s="34"/>
      <c r="N112" s="34" t="n">
        <v>1137679.95028762</v>
      </c>
      <c r="O112" s="33"/>
      <c r="P112" s="33" t="n">
        <v>17064361.1875586</v>
      </c>
      <c r="Q112" s="34"/>
      <c r="R112" s="34" t="n">
        <v>18828538.4928996</v>
      </c>
      <c r="S112" s="34"/>
      <c r="T112" s="33" t="n">
        <v>71992548.8290412</v>
      </c>
      <c r="U112" s="33"/>
      <c r="V112" s="34" t="n">
        <v>144629.137863064</v>
      </c>
      <c r="W112" s="34"/>
      <c r="X112" s="34" t="n">
        <v>363266.696574538</v>
      </c>
      <c r="Y112" s="33"/>
      <c r="Z112" s="33" t="n">
        <f aca="false">R112+V112-N112-L112-F112</f>
        <v>-13571964.6327017</v>
      </c>
      <c r="AA112" s="33"/>
      <c r="AB112" s="33" t="n">
        <f aca="false">T112-P112-D112</f>
        <v>-72381605.5873062</v>
      </c>
      <c r="AC112" s="13"/>
      <c r="AD112" s="33"/>
      <c r="AE112" s="33"/>
      <c r="AF112" s="33" t="n">
        <f aca="false">BB112/100*AF25</f>
        <v>7652811780.52632</v>
      </c>
      <c r="AG112" s="35" t="n">
        <f aca="false">(AF112-AF111)/AF111</f>
        <v>-0.0024068206990011</v>
      </c>
      <c r="AH112" s="35"/>
      <c r="AI112" s="35" t="n">
        <f aca="false">AB112/AF112</f>
        <v>-0.00945817140981979</v>
      </c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3"/>
      <c r="AV112" s="32" t="n">
        <v>13001161</v>
      </c>
      <c r="AX112" s="32" t="n">
        <f aca="false">(AV112-AV111)/AV111</f>
        <v>-0.00120459334181004</v>
      </c>
      <c r="AY112" s="39" t="n">
        <v>7698.5224893035</v>
      </c>
      <c r="AZ112" s="35" t="n">
        <f aca="false">(AY112-AY111)/AY111</f>
        <v>-0.00120367729885109</v>
      </c>
      <c r="BA112" s="32"/>
      <c r="BB112" s="32" t="n">
        <f aca="false">BB111*(1+AX112)*(1+AZ112)</f>
        <v>133.161285742642</v>
      </c>
      <c r="BC112" s="32"/>
      <c r="BE112" s="35"/>
    </row>
    <row r="113" customFormat="false" ht="12" hidden="false" customHeight="false" outlineLevel="0" collapsed="false">
      <c r="A113" s="32" t="n">
        <f aca="false">A109+1</f>
        <v>2039</v>
      </c>
      <c r="B113" s="32" t="n">
        <f aca="false">B109</f>
        <v>4</v>
      </c>
      <c r="C113" s="33"/>
      <c r="D113" s="33" t="n">
        <v>127509866.821822</v>
      </c>
      <c r="E113" s="33"/>
      <c r="F113" s="34" t="n">
        <v>29485513.9669095</v>
      </c>
      <c r="G113" s="33" t="n">
        <v>6309086.30905842</v>
      </c>
      <c r="H113" s="33" t="n">
        <v>34710731.3910348</v>
      </c>
      <c r="I113" s="34" t="n">
        <v>195126.380692519</v>
      </c>
      <c r="J113" s="33" t="n">
        <v>1073527.77498041</v>
      </c>
      <c r="K113" s="33"/>
      <c r="L113" s="34" t="n">
        <v>2135762.39276571</v>
      </c>
      <c r="M113" s="34"/>
      <c r="N113" s="34" t="n">
        <v>1141514.82929878</v>
      </c>
      <c r="O113" s="33"/>
      <c r="P113" s="33" t="n">
        <v>17362758.9985255</v>
      </c>
      <c r="Q113" s="34"/>
      <c r="R113" s="34" t="n">
        <v>22439192.8470814</v>
      </c>
      <c r="S113" s="34"/>
      <c r="T113" s="33" t="n">
        <v>85798198.6938063</v>
      </c>
      <c r="U113" s="33"/>
      <c r="V113" s="34" t="n">
        <v>148999.465982603</v>
      </c>
      <c r="W113" s="34"/>
      <c r="X113" s="34" t="n">
        <v>374243.70081026</v>
      </c>
      <c r="Y113" s="33"/>
      <c r="Z113" s="33" t="n">
        <f aca="false">R113+V113-N113-L113-F113</f>
        <v>-10174598.87591</v>
      </c>
      <c r="AA113" s="33"/>
      <c r="AB113" s="33" t="n">
        <f aca="false">T113-P113-D113</f>
        <v>-59074427.1265412</v>
      </c>
      <c r="AC113" s="13"/>
      <c r="AD113" s="33"/>
      <c r="AE113" s="33"/>
      <c r="AF113" s="33" t="n">
        <f aca="false">BB113/100*AF25</f>
        <v>7689405566.00132</v>
      </c>
      <c r="AG113" s="35" t="n">
        <f aca="false">(AF113-AF112)/AF112</f>
        <v>0.0047817438249448</v>
      </c>
      <c r="AH113" s="35" t="n">
        <f aca="false">(AF113-AF109)/AF109</f>
        <v>-3.89000155276149E-005</v>
      </c>
      <c r="AI113" s="35" t="n">
        <f aca="false">AB113/AF113</f>
        <v>-0.00768257398045676</v>
      </c>
      <c r="AJ113" s="40"/>
      <c r="AK113" s="32"/>
      <c r="AL113" s="32"/>
      <c r="AM113" s="32"/>
      <c r="AN113" s="32"/>
      <c r="AO113" s="32"/>
      <c r="AP113" s="32"/>
      <c r="AQ113" s="32"/>
      <c r="AR113" s="32"/>
      <c r="AS113" s="32"/>
      <c r="AV113" s="32" t="n">
        <v>13039899</v>
      </c>
      <c r="AX113" s="32" t="n">
        <f aca="false">(AV113-AV112)/AV112</f>
        <v>0.00297958005442745</v>
      </c>
      <c r="AY113" s="39" t="n">
        <v>7712.3552717376</v>
      </c>
      <c r="AZ113" s="35" t="n">
        <f aca="false">(AY113-AY112)/AY112</f>
        <v>0.00179681003118703</v>
      </c>
      <c r="BA113" s="32"/>
      <c r="BB113" s="32" t="n">
        <f aca="false">BB112*(1+AX113)*(1+AZ113)</f>
        <v>133.798028898463</v>
      </c>
      <c r="BC113" s="40" t="e">
        <f aca="false">(BA113-BA109)/BA109</f>
        <v>#DIV/0!</v>
      </c>
      <c r="BE113" s="35"/>
    </row>
    <row r="114" s="24" customFormat="true" ht="12" hidden="false" customHeight="false" outlineLevel="0" collapsed="false">
      <c r="A114" s="24" t="n">
        <f aca="false">A110+1</f>
        <v>2040</v>
      </c>
      <c r="B114" s="24" t="n">
        <f aca="false">B110</f>
        <v>1</v>
      </c>
      <c r="C114" s="25"/>
      <c r="D114" s="25" t="n">
        <v>127344053.932106</v>
      </c>
      <c r="E114" s="25"/>
      <c r="F114" s="26" t="n">
        <v>29579539.1687992</v>
      </c>
      <c r="G114" s="25" t="n">
        <v>6433249.96641848</v>
      </c>
      <c r="H114" s="25" t="n">
        <v>35393843.1996284</v>
      </c>
      <c r="I114" s="26" t="n">
        <v>198966.493806761</v>
      </c>
      <c r="J114" s="25" t="n">
        <v>1094654.94431842</v>
      </c>
      <c r="K114" s="25"/>
      <c r="L114" s="26" t="n">
        <v>2654895.07950478</v>
      </c>
      <c r="M114" s="26"/>
      <c r="N114" s="26" t="n">
        <v>1142224.55198234</v>
      </c>
      <c r="O114" s="25"/>
      <c r="P114" s="25" t="n">
        <v>20060445.6626704</v>
      </c>
      <c r="Q114" s="26"/>
      <c r="R114" s="26" t="n">
        <v>18841901.1377436</v>
      </c>
      <c r="S114" s="26"/>
      <c r="T114" s="25" t="n">
        <v>72043642.0597655</v>
      </c>
      <c r="U114" s="25"/>
      <c r="V114" s="26" t="n">
        <v>149802.641288863</v>
      </c>
      <c r="W114" s="26"/>
      <c r="X114" s="26" t="n">
        <v>376261.045617719</v>
      </c>
      <c r="Y114" s="25"/>
      <c r="Z114" s="25" t="n">
        <f aca="false">R114+V114-N114-L114-F114</f>
        <v>-14384955.0212539</v>
      </c>
      <c r="AA114" s="25"/>
      <c r="AB114" s="25" t="n">
        <f aca="false">T114-P114-D114</f>
        <v>-75360857.535011</v>
      </c>
      <c r="AC114" s="13"/>
      <c r="AD114" s="25"/>
      <c r="AE114" s="25"/>
      <c r="AF114" s="25" t="n">
        <f aca="false">BB114/100*AF25</f>
        <v>7668113243.96217</v>
      </c>
      <c r="AG114" s="27" t="n">
        <f aca="false">(AF114-AF113)/AF113</f>
        <v>-0.00276904656106267</v>
      </c>
      <c r="AH114" s="27"/>
      <c r="AI114" s="27" t="n">
        <f aca="false">AB114/AF114</f>
        <v>-0.00982782271693101</v>
      </c>
      <c r="AT114" s="27" t="n">
        <f aca="false">AVERAGE(AG114:AG117)</f>
        <v>0.00335270826456433</v>
      </c>
      <c r="AV114" s="24" t="n">
        <v>12992499</v>
      </c>
      <c r="AX114" s="24" t="n">
        <f aca="false">(AV114-AV113)/AV113</f>
        <v>-0.00363499747965839</v>
      </c>
      <c r="AY114" s="31" t="n">
        <v>7719.0581578438</v>
      </c>
      <c r="AZ114" s="27" t="n">
        <f aca="false">(AY114-AY113)/AY113</f>
        <v>0.000869110131734083</v>
      </c>
      <c r="BB114" s="24" t="n">
        <f aca="false">BB113*(1+AX114)*(1+AZ114)</f>
        <v>133.427535926665</v>
      </c>
      <c r="BE114" s="27"/>
    </row>
    <row r="115" s="32" customFormat="true" ht="12" hidden="false" customHeight="false" outlineLevel="0" collapsed="false">
      <c r="A115" s="32" t="n">
        <f aca="false">A111+1</f>
        <v>2040</v>
      </c>
      <c r="B115" s="32" t="n">
        <f aca="false">B111</f>
        <v>2</v>
      </c>
      <c r="C115" s="33"/>
      <c r="D115" s="33" t="n">
        <v>127126801.348652</v>
      </c>
      <c r="E115" s="33"/>
      <c r="F115" s="34" t="n">
        <v>29671308.6306701</v>
      </c>
      <c r="G115" s="33" t="n">
        <v>6564507.65699988</v>
      </c>
      <c r="H115" s="33" t="n">
        <v>36115984.2859275</v>
      </c>
      <c r="I115" s="34" t="n">
        <v>203026.01001031</v>
      </c>
      <c r="J115" s="33" t="n">
        <v>1116989.20471943</v>
      </c>
      <c r="K115" s="33"/>
      <c r="L115" s="34" t="n">
        <v>2123504.82428778</v>
      </c>
      <c r="M115" s="34"/>
      <c r="N115" s="34" t="n">
        <v>1142908.19791599</v>
      </c>
      <c r="O115" s="33"/>
      <c r="P115" s="33" t="n">
        <v>17306820.3204452</v>
      </c>
      <c r="Q115" s="34"/>
      <c r="R115" s="34" t="n">
        <v>22500660.3864664</v>
      </c>
      <c r="S115" s="34"/>
      <c r="T115" s="33" t="n">
        <v>86033225.1581411</v>
      </c>
      <c r="U115" s="33"/>
      <c r="V115" s="34" t="n">
        <v>146701.651403737</v>
      </c>
      <c r="W115" s="34"/>
      <c r="X115" s="34" t="n">
        <v>368472.253066474</v>
      </c>
      <c r="Y115" s="33"/>
      <c r="Z115" s="33" t="n">
        <f aca="false">R115+V115-N115-L115-F115</f>
        <v>-10290359.6150037</v>
      </c>
      <c r="AA115" s="33"/>
      <c r="AB115" s="33" t="n">
        <f aca="false">T115-P115-D115</f>
        <v>-58400396.5109561</v>
      </c>
      <c r="AC115" s="13"/>
      <c r="AD115" s="33"/>
      <c r="AE115" s="33"/>
      <c r="AF115" s="33" t="n">
        <f aca="false">BB115/100*AF25</f>
        <v>7732733541.0069</v>
      </c>
      <c r="AG115" s="35" t="n">
        <f aca="false">(AF115-AF114)/AF114</f>
        <v>0.00842714432987907</v>
      </c>
      <c r="AH115" s="35"/>
      <c r="AI115" s="35" t="n">
        <f aca="false">AB115/AF115</f>
        <v>-0.00755236116714189</v>
      </c>
      <c r="AV115" s="32" t="n">
        <v>13059447</v>
      </c>
      <c r="AX115" s="32" t="n">
        <f aca="false">(AV115-AV114)/AV114</f>
        <v>0.00515281933059991</v>
      </c>
      <c r="AY115" s="39" t="n">
        <v>7744.2032945942</v>
      </c>
      <c r="AZ115" s="35" t="n">
        <f aca="false">(AY115-AY114)/AY114</f>
        <v>0.00325753948684128</v>
      </c>
      <c r="BB115" s="32" t="n">
        <f aca="false">BB114*(1+AX115)*(1+AZ115)</f>
        <v>134.551949029499</v>
      </c>
      <c r="BE115" s="35"/>
    </row>
    <row r="116" customFormat="false" ht="12" hidden="false" customHeight="false" outlineLevel="0" collapsed="false">
      <c r="A116" s="32" t="n">
        <f aca="false">A112+1</f>
        <v>2040</v>
      </c>
      <c r="B116" s="32" t="n">
        <f aca="false">B112</f>
        <v>3</v>
      </c>
      <c r="C116" s="33"/>
      <c r="D116" s="33" t="n">
        <v>127357985.854318</v>
      </c>
      <c r="E116" s="33"/>
      <c r="F116" s="34" t="n">
        <v>29744699.3537535</v>
      </c>
      <c r="G116" s="33" t="n">
        <v>6595877.85959539</v>
      </c>
      <c r="H116" s="33" t="n">
        <v>36288573.8849019</v>
      </c>
      <c r="I116" s="34" t="n">
        <v>203996.22246171</v>
      </c>
      <c r="J116" s="33" t="n">
        <v>1122327.02736808</v>
      </c>
      <c r="K116" s="33"/>
      <c r="L116" s="34" t="n">
        <v>2130437.37433379</v>
      </c>
      <c r="M116" s="34"/>
      <c r="N116" s="34" t="n">
        <v>1146382.68677099</v>
      </c>
      <c r="O116" s="33"/>
      <c r="P116" s="33" t="n">
        <v>17361908.9681302</v>
      </c>
      <c r="Q116" s="34"/>
      <c r="R116" s="34" t="n">
        <v>19091756.4629749</v>
      </c>
      <c r="S116" s="34"/>
      <c r="T116" s="33" t="n">
        <v>72998985.5511732</v>
      </c>
      <c r="U116" s="33"/>
      <c r="V116" s="34" t="n">
        <v>143345.958409836</v>
      </c>
      <c r="W116" s="34"/>
      <c r="X116" s="34" t="n">
        <v>360043.719738931</v>
      </c>
      <c r="Y116" s="33"/>
      <c r="Z116" s="33" t="n">
        <f aca="false">R116+V116-N116-L116-F116</f>
        <v>-13786416.9934735</v>
      </c>
      <c r="AA116" s="33"/>
      <c r="AB116" s="33" t="n">
        <f aca="false">T116-P116-D116</f>
        <v>-71720909.2712753</v>
      </c>
      <c r="AC116" s="13"/>
      <c r="AD116" s="33"/>
      <c r="AE116" s="33"/>
      <c r="AF116" s="33" t="n">
        <f aca="false">BB116/100*AF25</f>
        <v>7756291319.96431</v>
      </c>
      <c r="AG116" s="35" t="n">
        <f aca="false">(AF116-AF115)/AF115</f>
        <v>0.00304650080498534</v>
      </c>
      <c r="AH116" s="35"/>
      <c r="AI116" s="35" t="n">
        <f aca="false">AB116/AF116</f>
        <v>-0.00924680447299204</v>
      </c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3"/>
      <c r="AV116" s="32" t="n">
        <v>13059232</v>
      </c>
      <c r="AX116" s="32" t="n">
        <f aca="false">(AV116-AV115)/AV115</f>
        <v>-1.64631779584541E-005</v>
      </c>
      <c r="AY116" s="39" t="n">
        <v>7767.9239008787</v>
      </c>
      <c r="AZ116" s="35" t="n">
        <f aca="false">(AY116-AY115)/AY115</f>
        <v>0.00306301440989519</v>
      </c>
      <c r="BA116" s="32"/>
      <c r="BB116" s="32" t="n">
        <f aca="false">BB115*(1+AX116)*(1+AZ116)</f>
        <v>134.96186165053</v>
      </c>
      <c r="BC116" s="32"/>
      <c r="BE116" s="35"/>
    </row>
    <row r="117" customFormat="false" ht="12" hidden="false" customHeight="false" outlineLevel="0" collapsed="false">
      <c r="A117" s="32" t="n">
        <f aca="false">A113+1</f>
        <v>2040</v>
      </c>
      <c r="B117" s="32" t="n">
        <f aca="false">B113</f>
        <v>4</v>
      </c>
      <c r="C117" s="33"/>
      <c r="D117" s="33" t="n">
        <v>126931508.800655</v>
      </c>
      <c r="E117" s="33"/>
      <c r="F117" s="34" t="n">
        <v>29758368.9940612</v>
      </c>
      <c r="G117" s="33" t="n">
        <v>6687064.75271128</v>
      </c>
      <c r="H117" s="33" t="n">
        <v>36790257.2663424</v>
      </c>
      <c r="I117" s="34" t="n">
        <v>206816.43565087</v>
      </c>
      <c r="J117" s="33" t="n">
        <v>1137843.00823743</v>
      </c>
      <c r="K117" s="33"/>
      <c r="L117" s="34" t="n">
        <v>2034855.21472659</v>
      </c>
      <c r="M117" s="34"/>
      <c r="N117" s="34" t="n">
        <v>1144231.10060143</v>
      </c>
      <c r="O117" s="33"/>
      <c r="P117" s="33" t="n">
        <v>16854095.2952655</v>
      </c>
      <c r="Q117" s="34"/>
      <c r="R117" s="34" t="n">
        <v>22770296.0165683</v>
      </c>
      <c r="S117" s="34"/>
      <c r="T117" s="33" t="n">
        <v>87064200.3596143</v>
      </c>
      <c r="U117" s="33"/>
      <c r="V117" s="34" t="n">
        <v>154105.651615237</v>
      </c>
      <c r="W117" s="34"/>
      <c r="X117" s="34" t="n">
        <v>387068.966965269</v>
      </c>
      <c r="Y117" s="33"/>
      <c r="Z117" s="33" t="n">
        <f aca="false">R117+V117-N117-L117-F117</f>
        <v>-10013053.6412056</v>
      </c>
      <c r="AA117" s="33"/>
      <c r="AB117" s="33" t="n">
        <f aca="false">T117-P117-D117</f>
        <v>-56721403.7363061</v>
      </c>
      <c r="AC117" s="13"/>
      <c r="AD117" s="33"/>
      <c r="AE117" s="33"/>
      <c r="AF117" s="33" t="n">
        <f aca="false">BB117/100*AF25</f>
        <v>7792794245.64581</v>
      </c>
      <c r="AG117" s="35" t="n">
        <f aca="false">(AF117-AF116)/AF116</f>
        <v>0.00470623448445557</v>
      </c>
      <c r="AH117" s="35" t="n">
        <f aca="false">(AF117-AF113)/AF113</f>
        <v>0.0134456010620146</v>
      </c>
      <c r="AI117" s="35" t="n">
        <f aca="false">AB117/AF117</f>
        <v>-0.00727869900684198</v>
      </c>
      <c r="AJ117" s="40"/>
      <c r="AK117" s="42"/>
      <c r="AL117" s="32"/>
      <c r="AM117" s="32"/>
      <c r="AN117" s="32"/>
      <c r="AO117" s="32"/>
      <c r="AP117" s="32"/>
      <c r="AQ117" s="32"/>
      <c r="AR117" s="32"/>
      <c r="AS117" s="32"/>
      <c r="AV117" s="32" t="n">
        <v>13081094</v>
      </c>
      <c r="AX117" s="32" t="n">
        <f aca="false">(AV117-AV116)/AV116</f>
        <v>0.00167406475357816</v>
      </c>
      <c r="AY117" s="39" t="n">
        <v>7791.4382001431</v>
      </c>
      <c r="AZ117" s="35" t="n">
        <f aca="false">(AY117-AY116)/AY116</f>
        <v>0.00302710216583618</v>
      </c>
      <c r="BA117" s="32"/>
      <c r="BB117" s="32" t="n">
        <f aca="false">BB116*(1+AX117)*(1+AZ117)</f>
        <v>135.597023817916</v>
      </c>
      <c r="BC117" s="40" t="e">
        <f aca="false">(BA117-BA113)/BA113</f>
        <v>#DIV/0!</v>
      </c>
      <c r="BE117" s="35"/>
    </row>
    <row r="118" customFormat="false" ht="12" hidden="false" customHeight="false" outlineLevel="0" collapsed="false">
      <c r="AJ118" s="24"/>
      <c r="AK118" s="23"/>
      <c r="BC118" s="24"/>
    </row>
    <row r="119" customFormat="false" ht="12" hidden="false" customHeight="false" outlineLevel="0" collapsed="false">
      <c r="AH119" s="16" t="n">
        <f aca="false">AVERAGE(AH29:AH117)</f>
        <v>0.0136740134942014</v>
      </c>
      <c r="AJ119" s="32"/>
    </row>
    <row r="120" customFormat="false" ht="12" hidden="false" customHeight="false" outlineLevel="0" collapsed="false">
      <c r="AJ120" s="32"/>
    </row>
    <row r="121" customFormat="false" ht="12" hidden="false" customHeight="false" outlineLevel="0" collapsed="false">
      <c r="AJ121" s="40"/>
    </row>
    <row r="122" customFormat="false" ht="12" hidden="false" customHeight="false" outlineLevel="0" collapsed="false">
      <c r="AJ122" s="24"/>
    </row>
    <row r="123" customFormat="false" ht="12" hidden="false" customHeight="false" outlineLevel="0" collapsed="false">
      <c r="AJ123" s="32"/>
    </row>
    <row r="124" customFormat="false" ht="12" hidden="false" customHeight="false" outlineLevel="0" collapsed="false">
      <c r="AJ124" s="32"/>
      <c r="BA124" s="0" t="s">
        <v>46</v>
      </c>
    </row>
    <row r="125" customFormat="false" ht="12" hidden="false" customHeight="false" outlineLevel="0" collapsed="false">
      <c r="AJ125" s="40"/>
    </row>
    <row r="127" customFormat="false" ht="12" hidden="false" customHeight="false" outlineLevel="0" collapsed="false">
      <c r="AE127" s="24" t="n">
        <v>2015</v>
      </c>
      <c r="AF127" s="25" t="n">
        <f aca="false">AF14</f>
        <v>4939996537.5503</v>
      </c>
    </row>
    <row r="128" customFormat="false" ht="12" hidden="false" customHeight="false" outlineLevel="0" collapsed="false">
      <c r="AE128" s="32" t="n">
        <v>2015</v>
      </c>
      <c r="AF128" s="33" t="n">
        <f aca="false">AF15</f>
        <v>5575972427.77718</v>
      </c>
    </row>
    <row r="129" customFormat="false" ht="12" hidden="false" customHeight="false" outlineLevel="0" collapsed="false">
      <c r="AE129" s="32" t="n">
        <v>2015</v>
      </c>
      <c r="AF129" s="33" t="n">
        <f aca="false">AF16</f>
        <v>5631310929.76416</v>
      </c>
    </row>
    <row r="130" customFormat="false" ht="12" hidden="false" customHeight="false" outlineLevel="0" collapsed="false">
      <c r="AE130" s="32" t="n">
        <v>2015</v>
      </c>
      <c r="AF130" s="33" t="n">
        <f aca="false">AF17</f>
        <v>5658523044.94018</v>
      </c>
      <c r="AG130" s="16"/>
      <c r="AH130" s="16"/>
    </row>
    <row r="131" customFormat="false" ht="12" hidden="false" customHeight="false" outlineLevel="0" collapsed="false">
      <c r="AE131" s="24" t="n">
        <f aca="false">AE127+1</f>
        <v>2016</v>
      </c>
      <c r="AF131" s="25" t="n">
        <f aca="false">AF18</f>
        <v>5310325654.3908</v>
      </c>
    </row>
    <row r="132" customFormat="false" ht="12" hidden="false" customHeight="false" outlineLevel="0" collapsed="false">
      <c r="AE132" s="32" t="n">
        <f aca="false">AE128+1</f>
        <v>2016</v>
      </c>
      <c r="AF132" s="33" t="n">
        <f aca="false">AF19</f>
        <v>5680414010.48204</v>
      </c>
    </row>
    <row r="133" customFormat="false" ht="12" hidden="false" customHeight="false" outlineLevel="0" collapsed="false">
      <c r="AE133" s="32" t="n">
        <f aca="false">AE129+1</f>
        <v>2016</v>
      </c>
      <c r="AF133" s="33" t="n">
        <f aca="false">AF20</f>
        <v>5420066876.01255</v>
      </c>
    </row>
    <row r="134" customFormat="false" ht="12" hidden="false" customHeight="false" outlineLevel="0" collapsed="false">
      <c r="AE134" s="32" t="n">
        <f aca="false">AE130+1</f>
        <v>2016</v>
      </c>
      <c r="AF134" s="33" t="n">
        <f aca="false">AF21</f>
        <v>5452188460.36442</v>
      </c>
      <c r="AI134" s="16"/>
    </row>
    <row r="135" customFormat="false" ht="12" hidden="false" customHeight="false" outlineLevel="0" collapsed="false">
      <c r="AE135" s="24" t="n">
        <f aca="false">AE131+1</f>
        <v>2017</v>
      </c>
      <c r="AF135" s="25" t="n">
        <f aca="false">AF22</f>
        <v>5321089171.21105</v>
      </c>
      <c r="AG135" s="16"/>
      <c r="AH135" s="16"/>
    </row>
    <row r="136" customFormat="false" ht="12" hidden="false" customHeight="false" outlineLevel="0" collapsed="false">
      <c r="AE136" s="32" t="n">
        <f aca="false">AE132+1</f>
        <v>2017</v>
      </c>
      <c r="AF136" s="33" t="n">
        <f aca="false">AF23</f>
        <v>5775318002.60904</v>
      </c>
    </row>
    <row r="137" customFormat="false" ht="12" hidden="false" customHeight="false" outlineLevel="0" collapsed="false">
      <c r="AE137" s="32" t="n">
        <f aca="false">AE133+1</f>
        <v>2017</v>
      </c>
      <c r="AF137" s="33" t="n">
        <f aca="false">AF24</f>
        <v>5711092269.98674</v>
      </c>
    </row>
    <row r="138" customFormat="false" ht="12" hidden="false" customHeight="false" outlineLevel="0" collapsed="false">
      <c r="AE138" s="32" t="n">
        <f aca="false">AE134+1</f>
        <v>2017</v>
      </c>
      <c r="AF138" s="33" t="n">
        <f aca="false">AF25</f>
        <v>5747024548.34866</v>
      </c>
      <c r="AI138" s="16" t="n">
        <f aca="false">(AF138-AF134)/AF134</f>
        <v>0.054076650161234</v>
      </c>
      <c r="AJ138" s="16" t="n">
        <f aca="false">AVERAGE(AI138:AI230)</f>
        <v>0.0150522737374563</v>
      </c>
    </row>
    <row r="139" customFormat="false" ht="12" hidden="false" customHeight="false" outlineLevel="0" collapsed="false">
      <c r="AE139" s="24" t="n">
        <f aca="false">AE135+1</f>
        <v>2018</v>
      </c>
      <c r="AF139" s="25" t="n">
        <f aca="false">AF26</f>
        <v>5687221153.99235</v>
      </c>
      <c r="AG139" s="16"/>
      <c r="AH139" s="16"/>
    </row>
    <row r="140" customFormat="false" ht="12" hidden="false" customHeight="false" outlineLevel="0" collapsed="false">
      <c r="AE140" s="32" t="n">
        <f aca="false">AE136+1</f>
        <v>2018</v>
      </c>
      <c r="AF140" s="33" t="n">
        <f aca="false">AF27</f>
        <v>5699009265.5698</v>
      </c>
    </row>
    <row r="141" customFormat="false" ht="12" hidden="false" customHeight="false" outlineLevel="0" collapsed="false">
      <c r="AE141" s="32" t="n">
        <f aca="false">AE137+1</f>
        <v>2018</v>
      </c>
      <c r="AF141" s="33" t="n">
        <f aca="false">AF28</f>
        <v>5768821815.6217</v>
      </c>
    </row>
    <row r="142" customFormat="false" ht="12" hidden="false" customHeight="false" outlineLevel="0" collapsed="false">
      <c r="AE142" s="32" t="n">
        <f aca="false">AE138+1</f>
        <v>2018</v>
      </c>
      <c r="AF142" s="33" t="n">
        <f aca="false">AF29</f>
        <v>5783515985.67882</v>
      </c>
      <c r="AI142" s="16" t="n">
        <f aca="false">(AF142-AF138)/AF138</f>
        <v>0.00634962266528732</v>
      </c>
    </row>
    <row r="143" customFormat="false" ht="12" hidden="false" customHeight="false" outlineLevel="0" collapsed="false">
      <c r="AE143" s="24" t="n">
        <f aca="false">AE139+1</f>
        <v>2019</v>
      </c>
      <c r="AF143" s="25" t="n">
        <f aca="false">AF30</f>
        <v>5847627995.86393</v>
      </c>
      <c r="AG143" s="16"/>
      <c r="AH143" s="16"/>
    </row>
    <row r="144" customFormat="false" ht="12" hidden="false" customHeight="false" outlineLevel="0" collapsed="false">
      <c r="AE144" s="32" t="n">
        <f aca="false">AE140+1</f>
        <v>2019</v>
      </c>
      <c r="AF144" s="33" t="n">
        <f aca="false">AF31</f>
        <v>5870010479.04455</v>
      </c>
      <c r="AJ144" s="0" t="n">
        <v>1.0014888795</v>
      </c>
      <c r="AK144" s="0" t="n">
        <v>1.0014888795</v>
      </c>
      <c r="AT144" s="0" t="n">
        <v>1.0014888795</v>
      </c>
      <c r="AU144" s="0" t="n">
        <v>1.0014888795</v>
      </c>
    </row>
    <row r="145" customFormat="false" ht="12" hidden="false" customHeight="false" outlineLevel="0" collapsed="false">
      <c r="AE145" s="32" t="n">
        <f aca="false">AE141+1</f>
        <v>2019</v>
      </c>
      <c r="AF145" s="33" t="n">
        <f aca="false">AF32</f>
        <v>5870621202.69477</v>
      </c>
    </row>
    <row r="146" customFormat="false" ht="12" hidden="false" customHeight="false" outlineLevel="0" collapsed="false">
      <c r="AE146" s="32" t="n">
        <f aca="false">AE142+1</f>
        <v>2019</v>
      </c>
      <c r="AF146" s="33" t="n">
        <f aca="false">AF33</f>
        <v>5930198330.38761</v>
      </c>
      <c r="AI146" s="16" t="n">
        <f aca="false">(AF146-AF142)/AF142</f>
        <v>0.0253621404474385</v>
      </c>
    </row>
    <row r="147" customFormat="false" ht="12" hidden="false" customHeight="false" outlineLevel="0" collapsed="false">
      <c r="AE147" s="24" t="n">
        <f aca="false">AE143+1</f>
        <v>2020</v>
      </c>
      <c r="AF147" s="25" t="n">
        <f aca="false">AF34</f>
        <v>5924760070.47874</v>
      </c>
      <c r="AG147" s="16"/>
      <c r="AH147" s="16"/>
      <c r="AJ147" s="0" t="n">
        <f aca="false">100*AJ144*AK144*AT144*AU144</f>
        <v>100.596883177987</v>
      </c>
      <c r="AK147" s="16" t="n">
        <f aca="false">(AJ147-100)/100</f>
        <v>0.00596883177987451</v>
      </c>
      <c r="AL147" s="16"/>
      <c r="AM147" s="16"/>
      <c r="AN147" s="16"/>
      <c r="AO147" s="16"/>
      <c r="AP147" s="16"/>
      <c r="AQ147" s="16"/>
      <c r="AR147" s="16"/>
      <c r="AS147" s="16"/>
    </row>
    <row r="148" customFormat="false" ht="12" hidden="false" customHeight="false" outlineLevel="0" collapsed="false">
      <c r="AE148" s="32" t="n">
        <f aca="false">AE144+1</f>
        <v>2020</v>
      </c>
      <c r="AF148" s="33" t="n">
        <f aca="false">AF35</f>
        <v>5972312519.99635</v>
      </c>
    </row>
    <row r="149" customFormat="false" ht="12" hidden="false" customHeight="false" outlineLevel="0" collapsed="false">
      <c r="AE149" s="32" t="n">
        <f aca="false">AE145+1</f>
        <v>2020</v>
      </c>
      <c r="AF149" s="33" t="n">
        <f aca="false">AF36</f>
        <v>5994948208.76443</v>
      </c>
      <c r="AG149" s="16" t="n">
        <f aca="false">AVERAGE(AI138:AI158)</f>
        <v>0.0208394828563654</v>
      </c>
      <c r="AH149" s="16"/>
    </row>
    <row r="150" customFormat="false" ht="12" hidden="false" customHeight="false" outlineLevel="0" collapsed="false">
      <c r="AE150" s="32" t="n">
        <f aca="false">AE146+1</f>
        <v>2020</v>
      </c>
      <c r="AF150" s="33" t="n">
        <f aca="false">AF37</f>
        <v>6004918873.98142</v>
      </c>
      <c r="AI150" s="16" t="n">
        <f aca="false">(AF150-AF146)/AF146</f>
        <v>0.0126000075260423</v>
      </c>
    </row>
    <row r="151" customFormat="false" ht="12" hidden="false" customHeight="false" outlineLevel="0" collapsed="false">
      <c r="AE151" s="24" t="n">
        <f aca="false">AE147+1</f>
        <v>2021</v>
      </c>
      <c r="AF151" s="25" t="n">
        <f aca="false">AF38</f>
        <v>6025862058.50092</v>
      </c>
      <c r="AG151" s="16"/>
      <c r="AH151" s="16"/>
    </row>
    <row r="152" customFormat="false" ht="12" hidden="false" customHeight="false" outlineLevel="0" collapsed="false">
      <c r="AE152" s="32" t="n">
        <f aca="false">AE148+1</f>
        <v>2021</v>
      </c>
      <c r="AF152" s="33" t="n">
        <f aca="false">AF39</f>
        <v>6054394588.41421</v>
      </c>
    </row>
    <row r="153" customFormat="false" ht="12" hidden="false" customHeight="false" outlineLevel="0" collapsed="false">
      <c r="AE153" s="32" t="n">
        <f aca="false">AE149+1</f>
        <v>2021</v>
      </c>
      <c r="AF153" s="33" t="n">
        <f aca="false">AF40</f>
        <v>6102315718.38175</v>
      </c>
    </row>
    <row r="154" customFormat="false" ht="12" hidden="false" customHeight="false" outlineLevel="0" collapsed="false">
      <c r="AE154" s="32" t="n">
        <f aca="false">AE150+1</f>
        <v>2021</v>
      </c>
      <c r="AF154" s="33" t="n">
        <f aca="false">AF41</f>
        <v>6111007967.70412</v>
      </c>
      <c r="AI154" s="16" t="n">
        <f aca="false">(AF154-AF150)/AF150</f>
        <v>0.0176670319698034</v>
      </c>
    </row>
    <row r="155" customFormat="false" ht="12" hidden="false" customHeight="false" outlineLevel="0" collapsed="false">
      <c r="AE155" s="24" t="n">
        <f aca="false">AE151+1</f>
        <v>2022</v>
      </c>
      <c r="AF155" s="25" t="n">
        <f aca="false">AF42</f>
        <v>6107380720.41729</v>
      </c>
      <c r="AG155" s="16"/>
      <c r="AH155" s="16"/>
    </row>
    <row r="156" customFormat="false" ht="12" hidden="false" customHeight="false" outlineLevel="0" collapsed="false">
      <c r="AE156" s="32" t="n">
        <f aca="false">AE152+1</f>
        <v>2022</v>
      </c>
      <c r="AF156" s="33" t="n">
        <f aca="false">AF43</f>
        <v>6126693980.58022</v>
      </c>
    </row>
    <row r="157" customFormat="false" ht="12" hidden="false" customHeight="false" outlineLevel="0" collapsed="false">
      <c r="AE157" s="32" t="n">
        <f aca="false">AE153+1</f>
        <v>2022</v>
      </c>
      <c r="AF157" s="33" t="n">
        <f aca="false">AF44</f>
        <v>6137873828.99878</v>
      </c>
    </row>
    <row r="158" customFormat="false" ht="12" hidden="false" customHeight="false" outlineLevel="0" collapsed="false">
      <c r="AE158" s="32" t="n">
        <f aca="false">AE154+1</f>
        <v>2022</v>
      </c>
      <c r="AF158" s="33" t="n">
        <f aca="false">AF45</f>
        <v>6165893645.80083</v>
      </c>
      <c r="AI158" s="16" t="n">
        <f aca="false">(AF158-AF154)/AF154</f>
        <v>0.00898144436838703</v>
      </c>
    </row>
    <row r="159" customFormat="false" ht="12" hidden="false" customHeight="false" outlineLevel="0" collapsed="false">
      <c r="AE159" s="24" t="n">
        <f aca="false">AE155+1</f>
        <v>2023</v>
      </c>
      <c r="AF159" s="25" t="n">
        <f aca="false">AF46</f>
        <v>6209683968.7746</v>
      </c>
      <c r="AG159" s="16"/>
      <c r="AH159" s="16"/>
    </row>
    <row r="160" customFormat="false" ht="12" hidden="false" customHeight="false" outlineLevel="0" collapsed="false">
      <c r="AE160" s="32" t="n">
        <f aca="false">AE156+1</f>
        <v>2023</v>
      </c>
      <c r="AF160" s="33" t="n">
        <f aca="false">AF47</f>
        <v>6225774288.42186</v>
      </c>
    </row>
    <row r="161" customFormat="false" ht="12" hidden="false" customHeight="false" outlineLevel="0" collapsed="false">
      <c r="AE161" s="32" t="n">
        <f aca="false">AE157+1</f>
        <v>2023</v>
      </c>
      <c r="AF161" s="33" t="n">
        <f aca="false">AF48</f>
        <v>6245437478.95046</v>
      </c>
    </row>
    <row r="162" customFormat="false" ht="12" hidden="false" customHeight="false" outlineLevel="0" collapsed="false">
      <c r="AE162" s="32" t="n">
        <f aca="false">AE158+1</f>
        <v>2023</v>
      </c>
      <c r="AF162" s="33" t="n">
        <f aca="false">AF49</f>
        <v>6274230336.32575</v>
      </c>
      <c r="AI162" s="16" t="n">
        <f aca="false">(AF162-AF158)/AF158</f>
        <v>0.0175703144991316</v>
      </c>
    </row>
    <row r="163" customFormat="false" ht="12" hidden="false" customHeight="false" outlineLevel="0" collapsed="false">
      <c r="AE163" s="24" t="n">
        <f aca="false">AE159+1</f>
        <v>2024</v>
      </c>
      <c r="AF163" s="25" t="n">
        <f aca="false">AF50</f>
        <v>6337174859.95463</v>
      </c>
      <c r="AG163" s="16"/>
      <c r="AH163" s="16"/>
    </row>
    <row r="164" customFormat="false" ht="12" hidden="false" customHeight="false" outlineLevel="0" collapsed="false">
      <c r="AE164" s="32" t="n">
        <f aca="false">AE160+1</f>
        <v>2024</v>
      </c>
      <c r="AF164" s="33" t="n">
        <f aca="false">AF51</f>
        <v>6336643122.50063</v>
      </c>
    </row>
    <row r="165" customFormat="false" ht="12" hidden="false" customHeight="false" outlineLevel="0" collapsed="false">
      <c r="AE165" s="32" t="n">
        <f aca="false">AE161+1</f>
        <v>2024</v>
      </c>
      <c r="AF165" s="33" t="n">
        <f aca="false">AF52</f>
        <v>6361859299.18814</v>
      </c>
    </row>
    <row r="166" customFormat="false" ht="12" hidden="false" customHeight="false" outlineLevel="0" collapsed="false">
      <c r="AE166" s="32" t="n">
        <f aca="false">AE162+1</f>
        <v>2024</v>
      </c>
      <c r="AF166" s="33" t="n">
        <f aca="false">AF53</f>
        <v>6390528722.05299</v>
      </c>
      <c r="AI166" s="16" t="n">
        <f aca="false">(AF166-AF162)/AF162</f>
        <v>0.0185358808161565</v>
      </c>
    </row>
    <row r="167" customFormat="false" ht="12" hidden="false" customHeight="false" outlineLevel="0" collapsed="false">
      <c r="AE167" s="24" t="n">
        <f aca="false">AE163+1</f>
        <v>2025</v>
      </c>
      <c r="AF167" s="25" t="n">
        <f aca="false">AF54</f>
        <v>6419483112.39639</v>
      </c>
      <c r="AG167" s="16"/>
      <c r="AH167" s="16"/>
    </row>
    <row r="168" customFormat="false" ht="12" hidden="false" customHeight="false" outlineLevel="0" collapsed="false">
      <c r="AE168" s="32" t="n">
        <f aca="false">AE164+1</f>
        <v>2025</v>
      </c>
      <c r="AF168" s="33" t="n">
        <f aca="false">AF55</f>
        <v>6496452864.95859</v>
      </c>
    </row>
    <row r="169" customFormat="false" ht="12" hidden="false" customHeight="false" outlineLevel="0" collapsed="false">
      <c r="AE169" s="32" t="n">
        <f aca="false">AE165+1</f>
        <v>2025</v>
      </c>
      <c r="AF169" s="33" t="n">
        <f aca="false">AF56</f>
        <v>6475585982.19822</v>
      </c>
    </row>
    <row r="170" customFormat="false" ht="12" hidden="false" customHeight="false" outlineLevel="0" collapsed="false">
      <c r="AE170" s="32" t="n">
        <f aca="false">AE166+1</f>
        <v>2025</v>
      </c>
      <c r="AF170" s="33" t="n">
        <f aca="false">AF57</f>
        <v>6474400416.09133</v>
      </c>
      <c r="AI170" s="16" t="n">
        <f aca="false">(AF170-AF166)/AF166</f>
        <v>0.0131243747874737</v>
      </c>
    </row>
    <row r="171" customFormat="false" ht="12" hidden="false" customHeight="false" outlineLevel="0" collapsed="false">
      <c r="AE171" s="24" t="n">
        <f aca="false">AE167+1</f>
        <v>2026</v>
      </c>
      <c r="AF171" s="25" t="n">
        <f aca="false">AF58</f>
        <v>6515912011.20486</v>
      </c>
      <c r="AG171" s="16"/>
      <c r="AH171" s="16"/>
    </row>
    <row r="172" customFormat="false" ht="12" hidden="false" customHeight="false" outlineLevel="0" collapsed="false">
      <c r="AE172" s="32" t="n">
        <f aca="false">AE168+1</f>
        <v>2026</v>
      </c>
      <c r="AF172" s="33" t="n">
        <f aca="false">AF59</f>
        <v>6577642159.23962</v>
      </c>
    </row>
    <row r="173" customFormat="false" ht="12" hidden="false" customHeight="false" outlineLevel="0" collapsed="false">
      <c r="AE173" s="32" t="n">
        <f aca="false">AE169+1</f>
        <v>2026</v>
      </c>
      <c r="AF173" s="33" t="n">
        <f aca="false">AF60</f>
        <v>6633955296.94351</v>
      </c>
    </row>
    <row r="174" customFormat="false" ht="12" hidden="false" customHeight="false" outlineLevel="0" collapsed="false">
      <c r="AE174" s="32" t="n">
        <f aca="false">AE170+1</f>
        <v>2026</v>
      </c>
      <c r="AF174" s="33" t="n">
        <f aca="false">AF61</f>
        <v>6692097146.03736</v>
      </c>
      <c r="AI174" s="16" t="n">
        <f aca="false">(AF174-AF170)/AF170</f>
        <v>0.0336242301920304</v>
      </c>
    </row>
    <row r="175" customFormat="false" ht="12" hidden="false" customHeight="false" outlineLevel="0" collapsed="false">
      <c r="AE175" s="24" t="n">
        <f aca="false">AE171+1</f>
        <v>2027</v>
      </c>
      <c r="AF175" s="25" t="n">
        <f aca="false">AF62</f>
        <v>6706863262.0979</v>
      </c>
      <c r="AG175" s="16"/>
      <c r="AH175" s="16"/>
    </row>
    <row r="176" customFormat="false" ht="12" hidden="false" customHeight="false" outlineLevel="0" collapsed="false">
      <c r="AE176" s="32" t="n">
        <f aca="false">AE172+1</f>
        <v>2027</v>
      </c>
      <c r="AF176" s="33" t="n">
        <f aca="false">AF63</f>
        <v>6718195472.47384</v>
      </c>
    </row>
    <row r="177" customFormat="false" ht="12" hidden="false" customHeight="false" outlineLevel="0" collapsed="false">
      <c r="AE177" s="32" t="n">
        <f aca="false">AE173+1</f>
        <v>2027</v>
      </c>
      <c r="AF177" s="33" t="n">
        <f aca="false">AF64</f>
        <v>6784159480.83629</v>
      </c>
    </row>
    <row r="178" customFormat="false" ht="12" hidden="false" customHeight="false" outlineLevel="0" collapsed="false">
      <c r="AE178" s="32" t="n">
        <f aca="false">AE174+1</f>
        <v>2027</v>
      </c>
      <c r="AF178" s="33" t="n">
        <f aca="false">AF65</f>
        <v>6818117962.00262</v>
      </c>
      <c r="AI178" s="16" t="n">
        <f aca="false">(AF178-AF174)/AF174</f>
        <v>0.0188312890884855</v>
      </c>
    </row>
    <row r="179" customFormat="false" ht="12" hidden="false" customHeight="false" outlineLevel="0" collapsed="false">
      <c r="AE179" s="24" t="n">
        <f aca="false">AE175+1</f>
        <v>2028</v>
      </c>
      <c r="AF179" s="25" t="n">
        <f aca="false">AF66</f>
        <v>6854832105.5908</v>
      </c>
      <c r="AG179" s="16"/>
      <c r="AH179" s="16"/>
    </row>
    <row r="180" customFormat="false" ht="12" hidden="false" customHeight="false" outlineLevel="0" collapsed="false">
      <c r="AE180" s="32" t="n">
        <f aca="false">AE176+1</f>
        <v>2028</v>
      </c>
      <c r="AF180" s="33" t="n">
        <f aca="false">AF67</f>
        <v>6890308136.2246</v>
      </c>
    </row>
    <row r="181" customFormat="false" ht="12" hidden="false" customHeight="false" outlineLevel="0" collapsed="false">
      <c r="AE181" s="32" t="n">
        <f aca="false">AE177+1</f>
        <v>2028</v>
      </c>
      <c r="AF181" s="33" t="n">
        <f aca="false">AF68</f>
        <v>6891368535.25524</v>
      </c>
    </row>
    <row r="182" customFormat="false" ht="12" hidden="false" customHeight="false" outlineLevel="0" collapsed="false">
      <c r="AE182" s="32" t="n">
        <f aca="false">AE178+1</f>
        <v>2028</v>
      </c>
      <c r="AF182" s="33" t="n">
        <f aca="false">AF69</f>
        <v>6902349821.21983</v>
      </c>
      <c r="AI182" s="16" t="n">
        <f aca="false">(AF182-AF178)/AF178</f>
        <v>0.0123541217219526</v>
      </c>
    </row>
    <row r="183" customFormat="false" ht="12" hidden="false" customHeight="false" outlineLevel="0" collapsed="false">
      <c r="AE183" s="24" t="n">
        <f aca="false">AE179+1</f>
        <v>2029</v>
      </c>
      <c r="AF183" s="25" t="n">
        <f aca="false">AF70</f>
        <v>6945262662.32001</v>
      </c>
      <c r="AG183" s="16"/>
      <c r="AH183" s="16"/>
    </row>
    <row r="184" customFormat="false" ht="12" hidden="false" customHeight="false" outlineLevel="0" collapsed="false">
      <c r="AE184" s="32" t="n">
        <f aca="false">AE180+1</f>
        <v>2029</v>
      </c>
      <c r="AF184" s="33" t="n">
        <f aca="false">AF71</f>
        <v>6962784660.47378</v>
      </c>
    </row>
    <row r="185" customFormat="false" ht="12" hidden="false" customHeight="false" outlineLevel="0" collapsed="false">
      <c r="AE185" s="32" t="n">
        <f aca="false">AE181+1</f>
        <v>2029</v>
      </c>
      <c r="AF185" s="33" t="n">
        <f aca="false">AF72</f>
        <v>6926908801.85544</v>
      </c>
    </row>
    <row r="186" customFormat="false" ht="12" hidden="false" customHeight="false" outlineLevel="0" collapsed="false">
      <c r="AE186" s="32" t="n">
        <f aca="false">AE182+1</f>
        <v>2029</v>
      </c>
      <c r="AF186" s="33" t="n">
        <f aca="false">AF73</f>
        <v>6940325354.69357</v>
      </c>
      <c r="AI186" s="16" t="n">
        <f aca="false">(AF186-AF182)/AF182</f>
        <v>0.00550182683540354</v>
      </c>
    </row>
    <row r="187" customFormat="false" ht="12" hidden="false" customHeight="false" outlineLevel="0" collapsed="false">
      <c r="AE187" s="24" t="n">
        <f aca="false">AE183+1</f>
        <v>2030</v>
      </c>
      <c r="AF187" s="25" t="n">
        <f aca="false">AF74</f>
        <v>6960919730.28874</v>
      </c>
      <c r="AG187" s="16"/>
      <c r="AH187" s="16"/>
    </row>
    <row r="188" customFormat="false" ht="12" hidden="false" customHeight="false" outlineLevel="0" collapsed="false">
      <c r="AE188" s="32" t="n">
        <f aca="false">AE184+1</f>
        <v>2030</v>
      </c>
      <c r="AF188" s="33" t="n">
        <f aca="false">AF75</f>
        <v>6980991210.03307</v>
      </c>
    </row>
    <row r="189" customFormat="false" ht="12" hidden="false" customHeight="false" outlineLevel="0" collapsed="false">
      <c r="AE189" s="32" t="n">
        <f aca="false">AE185+1</f>
        <v>2030</v>
      </c>
      <c r="AF189" s="33" t="n">
        <f aca="false">AF76</f>
        <v>7043265421.79059</v>
      </c>
    </row>
    <row r="190" customFormat="false" ht="12" hidden="false" customHeight="false" outlineLevel="0" collapsed="false">
      <c r="AE190" s="32" t="n">
        <f aca="false">AE186+1</f>
        <v>2030</v>
      </c>
      <c r="AF190" s="33" t="n">
        <f aca="false">AF77</f>
        <v>7090134424.3226</v>
      </c>
      <c r="AI190" s="16" t="n">
        <f aca="false">(AF190-AF186)/AF186</f>
        <v>0.0215853093295864</v>
      </c>
    </row>
    <row r="191" customFormat="false" ht="12" hidden="false" customHeight="false" outlineLevel="0" collapsed="false">
      <c r="AE191" s="24" t="n">
        <f aca="false">AE187+1</f>
        <v>2031</v>
      </c>
      <c r="AF191" s="25" t="n">
        <f aca="false">AF78</f>
        <v>7120140707.03339</v>
      </c>
      <c r="AG191" s="16"/>
      <c r="AH191" s="16"/>
    </row>
    <row r="192" customFormat="false" ht="12" hidden="false" customHeight="false" outlineLevel="0" collapsed="false">
      <c r="AE192" s="32" t="n">
        <f aca="false">AE188+1</f>
        <v>2031</v>
      </c>
      <c r="AF192" s="33" t="n">
        <f aca="false">AF79</f>
        <v>7150551924.48174</v>
      </c>
    </row>
    <row r="193" customFormat="false" ht="12" hidden="false" customHeight="false" outlineLevel="0" collapsed="false">
      <c r="AE193" s="32" t="n">
        <f aca="false">AE189+1</f>
        <v>2031</v>
      </c>
      <c r="AF193" s="33" t="n">
        <f aca="false">AF80</f>
        <v>7154630023.09631</v>
      </c>
    </row>
    <row r="194" customFormat="false" ht="12" hidden="false" customHeight="false" outlineLevel="0" collapsed="false">
      <c r="AE194" s="32" t="n">
        <f aca="false">AE190+1</f>
        <v>2031</v>
      </c>
      <c r="AF194" s="33" t="n">
        <f aca="false">AF81</f>
        <v>7132229740.03603</v>
      </c>
      <c r="AI194" s="16" t="n">
        <f aca="false">(AF194-AF190)/AF190</f>
        <v>0.00593716750546052</v>
      </c>
    </row>
    <row r="195" customFormat="false" ht="12" hidden="false" customHeight="false" outlineLevel="0" collapsed="false">
      <c r="AE195" s="24" t="n">
        <f aca="false">AE191+1</f>
        <v>2032</v>
      </c>
      <c r="AF195" s="25" t="n">
        <f aca="false">AF82</f>
        <v>7135980344.3717</v>
      </c>
      <c r="AG195" s="16"/>
      <c r="AH195" s="16"/>
    </row>
    <row r="196" customFormat="false" ht="12" hidden="false" customHeight="false" outlineLevel="0" collapsed="false">
      <c r="AE196" s="32" t="n">
        <f aca="false">AE192+1</f>
        <v>2032</v>
      </c>
      <c r="AF196" s="33" t="n">
        <f aca="false">AF83</f>
        <v>7185082747.77619</v>
      </c>
    </row>
    <row r="197" customFormat="false" ht="12" hidden="false" customHeight="false" outlineLevel="0" collapsed="false">
      <c r="AE197" s="32" t="n">
        <f aca="false">AE193+1</f>
        <v>2032</v>
      </c>
      <c r="AF197" s="33" t="n">
        <f aca="false">AF84</f>
        <v>7209887672.4167</v>
      </c>
    </row>
    <row r="198" customFormat="false" ht="12" hidden="false" customHeight="false" outlineLevel="0" collapsed="false">
      <c r="AE198" s="32" t="n">
        <f aca="false">AE194+1</f>
        <v>2032</v>
      </c>
      <c r="AF198" s="33" t="n">
        <f aca="false">AF85</f>
        <v>7241867017.74347</v>
      </c>
      <c r="AI198" s="16" t="n">
        <f aca="false">(AF198-AF194)/AF194</f>
        <v>0.0153720900340601</v>
      </c>
    </row>
    <row r="199" customFormat="false" ht="12" hidden="false" customHeight="false" outlineLevel="0" collapsed="false">
      <c r="AE199" s="24" t="n">
        <f aca="false">AE195+1</f>
        <v>2033</v>
      </c>
      <c r="AF199" s="25" t="n">
        <f aca="false">AF86</f>
        <v>7228520364.72407</v>
      </c>
      <c r="AG199" s="16"/>
      <c r="AH199" s="16"/>
    </row>
    <row r="200" customFormat="false" ht="12" hidden="false" customHeight="false" outlineLevel="0" collapsed="false">
      <c r="AE200" s="32" t="n">
        <f aca="false">AE196+1</f>
        <v>2033</v>
      </c>
      <c r="AF200" s="33" t="n">
        <f aca="false">AF87</f>
        <v>7237473476.08404</v>
      </c>
    </row>
    <row r="201" customFormat="false" ht="12" hidden="false" customHeight="false" outlineLevel="0" collapsed="false">
      <c r="AE201" s="32" t="n">
        <f aca="false">AE197+1</f>
        <v>2033</v>
      </c>
      <c r="AF201" s="33" t="n">
        <f aca="false">AF88</f>
        <v>7269632898.13813</v>
      </c>
    </row>
    <row r="202" customFormat="false" ht="12" hidden="false" customHeight="false" outlineLevel="0" collapsed="false">
      <c r="AE202" s="32" t="n">
        <f aca="false">AE198+1</f>
        <v>2033</v>
      </c>
      <c r="AF202" s="33" t="n">
        <f aca="false">AF89</f>
        <v>7308472515.17936</v>
      </c>
      <c r="AI202" s="16" t="n">
        <f aca="false">(AF202-AF198)/AF198</f>
        <v>0.00919728258924134</v>
      </c>
    </row>
    <row r="203" customFormat="false" ht="12" hidden="false" customHeight="false" outlineLevel="0" collapsed="false">
      <c r="AE203" s="24" t="n">
        <f aca="false">AE199+1</f>
        <v>2034</v>
      </c>
      <c r="AF203" s="25" t="n">
        <f aca="false">AF90</f>
        <v>7302331533.28739</v>
      </c>
      <c r="AG203" s="16"/>
      <c r="AH203" s="16"/>
    </row>
    <row r="204" customFormat="false" ht="12" hidden="false" customHeight="false" outlineLevel="0" collapsed="false">
      <c r="AE204" s="32" t="n">
        <f aca="false">AE200+1</f>
        <v>2034</v>
      </c>
      <c r="AF204" s="33" t="n">
        <f aca="false">AF91</f>
        <v>7330519219.72794</v>
      </c>
    </row>
    <row r="205" customFormat="false" ht="12" hidden="false" customHeight="false" outlineLevel="0" collapsed="false">
      <c r="AE205" s="32" t="n">
        <f aca="false">AE201+1</f>
        <v>2034</v>
      </c>
      <c r="AF205" s="33" t="n">
        <f aca="false">AF92</f>
        <v>7300365095.28666</v>
      </c>
    </row>
    <row r="206" customFormat="false" ht="12" hidden="false" customHeight="false" outlineLevel="0" collapsed="false">
      <c r="AE206" s="32" t="n">
        <f aca="false">AE202+1</f>
        <v>2034</v>
      </c>
      <c r="AF206" s="33" t="n">
        <f aca="false">AF93</f>
        <v>7370389267.7786</v>
      </c>
      <c r="AI206" s="16" t="n">
        <f aca="false">(AF206-AF202)/AF202</f>
        <v>0.00847191427081888</v>
      </c>
    </row>
    <row r="207" customFormat="false" ht="12" hidden="false" customHeight="false" outlineLevel="0" collapsed="false">
      <c r="AE207" s="24" t="n">
        <f aca="false">AE203+1</f>
        <v>2035</v>
      </c>
      <c r="AF207" s="25" t="n">
        <f aca="false">AF94</f>
        <v>7380247234.50211</v>
      </c>
      <c r="AG207" s="16"/>
      <c r="AH207" s="16"/>
    </row>
    <row r="208" customFormat="false" ht="12" hidden="false" customHeight="false" outlineLevel="0" collapsed="false">
      <c r="AE208" s="32" t="n">
        <f aca="false">AE204+1</f>
        <v>2035</v>
      </c>
      <c r="AF208" s="33" t="n">
        <f aca="false">AF95</f>
        <v>7427786487.97019</v>
      </c>
    </row>
    <row r="209" customFormat="false" ht="12" hidden="false" customHeight="false" outlineLevel="0" collapsed="false">
      <c r="AE209" s="32" t="n">
        <f aca="false">AE205+1</f>
        <v>2035</v>
      </c>
      <c r="AF209" s="33" t="n">
        <f aca="false">AF96</f>
        <v>7468307523.36978</v>
      </c>
    </row>
    <row r="210" customFormat="false" ht="12" hidden="false" customHeight="false" outlineLevel="0" collapsed="false">
      <c r="AE210" s="32" t="n">
        <f aca="false">AE206+1</f>
        <v>2035</v>
      </c>
      <c r="AF210" s="33" t="n">
        <f aca="false">AF97</f>
        <v>7512618294.86029</v>
      </c>
      <c r="AI210" s="16" t="n">
        <f aca="false">(AF210-AF206)/AF206</f>
        <v>0.0192973562066091</v>
      </c>
    </row>
    <row r="211" customFormat="false" ht="12" hidden="false" customHeight="false" outlineLevel="0" collapsed="false">
      <c r="AE211" s="24" t="n">
        <f aca="false">AE207+1</f>
        <v>2036</v>
      </c>
      <c r="AF211" s="25" t="n">
        <f aca="false">AF98</f>
        <v>7571440762.72847</v>
      </c>
      <c r="AG211" s="16"/>
      <c r="AH211" s="16"/>
    </row>
    <row r="212" customFormat="false" ht="12" hidden="false" customHeight="false" outlineLevel="0" collapsed="false">
      <c r="AE212" s="32" t="n">
        <f aca="false">AE208+1</f>
        <v>2036</v>
      </c>
      <c r="AF212" s="33" t="n">
        <f aca="false">AF99</f>
        <v>7572929285.91857</v>
      </c>
    </row>
    <row r="213" customFormat="false" ht="12" hidden="false" customHeight="false" outlineLevel="0" collapsed="false">
      <c r="AE213" s="32" t="n">
        <f aca="false">AE209+1</f>
        <v>2036</v>
      </c>
      <c r="AF213" s="33" t="n">
        <f aca="false">AF100</f>
        <v>7561312349.8593</v>
      </c>
    </row>
    <row r="214" customFormat="false" ht="12" hidden="false" customHeight="false" outlineLevel="0" collapsed="false">
      <c r="AE214" s="32" t="n">
        <f aca="false">AE210+1</f>
        <v>2036</v>
      </c>
      <c r="AF214" s="33" t="n">
        <f aca="false">AF101</f>
        <v>7595844852.39676</v>
      </c>
      <c r="AI214" s="16" t="n">
        <f aca="false">(AF214-AF210)/AF210</f>
        <v>0.0110782358786167</v>
      </c>
    </row>
    <row r="215" customFormat="false" ht="12" hidden="false" customHeight="false" outlineLevel="0" collapsed="false">
      <c r="AE215" s="24" t="n">
        <f aca="false">AE211+1</f>
        <v>2037</v>
      </c>
      <c r="AF215" s="25" t="n">
        <f aca="false">AF102</f>
        <v>7587434280.9228</v>
      </c>
      <c r="AG215" s="16"/>
      <c r="AH215" s="16"/>
    </row>
    <row r="216" customFormat="false" ht="12" hidden="false" customHeight="false" outlineLevel="0" collapsed="false">
      <c r="AE216" s="32" t="n">
        <f aca="false">AE212+1</f>
        <v>2037</v>
      </c>
      <c r="AF216" s="33" t="n">
        <f aca="false">AF103</f>
        <v>7631796731.56854</v>
      </c>
    </row>
    <row r="217" customFormat="false" ht="12" hidden="false" customHeight="false" outlineLevel="0" collapsed="false">
      <c r="AE217" s="32" t="n">
        <f aca="false">AE213+1</f>
        <v>2037</v>
      </c>
      <c r="AF217" s="33" t="n">
        <f aca="false">AF104</f>
        <v>7631632081.88293</v>
      </c>
    </row>
    <row r="218" customFormat="false" ht="12" hidden="false" customHeight="false" outlineLevel="0" collapsed="false">
      <c r="AE218" s="32" t="n">
        <f aca="false">AE214+1</f>
        <v>2037</v>
      </c>
      <c r="AF218" s="33" t="n">
        <f aca="false">AF105</f>
        <v>7617654638.2494</v>
      </c>
      <c r="AI218" s="16" t="n">
        <f aca="false">(AF218-AF214)/AF214</f>
        <v>0.00287127847875387</v>
      </c>
    </row>
    <row r="219" customFormat="false" ht="12" hidden="false" customHeight="false" outlineLevel="0" collapsed="false">
      <c r="AE219" s="24" t="n">
        <f aca="false">AE215+1</f>
        <v>2038</v>
      </c>
      <c r="AF219" s="25" t="n">
        <f aca="false">AF106</f>
        <v>7598837063.97796</v>
      </c>
      <c r="AG219" s="16"/>
      <c r="AH219" s="16"/>
    </row>
    <row r="220" customFormat="false" ht="12" hidden="false" customHeight="false" outlineLevel="0" collapsed="false">
      <c r="AE220" s="32" t="n">
        <f aca="false">AE216+1</f>
        <v>2038</v>
      </c>
      <c r="AF220" s="33" t="n">
        <f aca="false">AF107</f>
        <v>7645729037.17623</v>
      </c>
    </row>
    <row r="221" customFormat="false" ht="12" hidden="false" customHeight="false" outlineLevel="0" collapsed="false">
      <c r="AE221" s="32" t="n">
        <f aca="false">AE217+1</f>
        <v>2038</v>
      </c>
      <c r="AF221" s="33" t="n">
        <f aca="false">AF108</f>
        <v>7663363353.36767</v>
      </c>
    </row>
    <row r="222" customFormat="false" ht="12" hidden="false" customHeight="false" outlineLevel="0" collapsed="false">
      <c r="AE222" s="32" t="n">
        <f aca="false">AE218+1</f>
        <v>2038</v>
      </c>
      <c r="AF222" s="33" t="n">
        <f aca="false">AF109</f>
        <v>7689704695.63338</v>
      </c>
      <c r="AI222" s="16" t="n">
        <f aca="false">(AF222-AF218)/AF218</f>
        <v>0.00945829928049092</v>
      </c>
    </row>
    <row r="223" customFormat="false" ht="12" hidden="false" customHeight="false" outlineLevel="0" collapsed="false">
      <c r="AE223" s="24" t="n">
        <f aca="false">AE219+1</f>
        <v>2039</v>
      </c>
      <c r="AF223" s="25" t="n">
        <f aca="false">AF110</f>
        <v>7698785680.26083</v>
      </c>
      <c r="AG223" s="16"/>
      <c r="AH223" s="16"/>
    </row>
    <row r="224" customFormat="false" ht="12" hidden="false" customHeight="false" outlineLevel="0" collapsed="false">
      <c r="AE224" s="32" t="n">
        <f aca="false">AE220+1</f>
        <v>2039</v>
      </c>
      <c r="AF224" s="33" t="n">
        <f aca="false">AF111</f>
        <v>7671275164.37969</v>
      </c>
    </row>
    <row r="225" customFormat="false" ht="12" hidden="false" customHeight="false" outlineLevel="0" collapsed="false">
      <c r="AE225" s="32" t="n">
        <f aca="false">AE221+1</f>
        <v>2039</v>
      </c>
      <c r="AF225" s="33" t="n">
        <f aca="false">AF112</f>
        <v>7652811780.52632</v>
      </c>
    </row>
    <row r="226" customFormat="false" ht="12" hidden="false" customHeight="false" outlineLevel="0" collapsed="false">
      <c r="AE226" s="32" t="n">
        <f aca="false">AE222+1</f>
        <v>2039</v>
      </c>
      <c r="AF226" s="33" t="n">
        <f aca="false">AF113</f>
        <v>7689405566.00132</v>
      </c>
      <c r="AI226" s="16" t="n">
        <f aca="false">(AF226-AF222)/AF222</f>
        <v>-3.89000155276149E-005</v>
      </c>
    </row>
    <row r="227" customFormat="false" ht="12" hidden="false" customHeight="false" outlineLevel="0" collapsed="false">
      <c r="AE227" s="24" t="n">
        <f aca="false">AE223+1</f>
        <v>2040</v>
      </c>
      <c r="AF227" s="25" t="n">
        <f aca="false">AF114</f>
        <v>7668113243.96217</v>
      </c>
      <c r="AG227" s="16"/>
      <c r="AH227" s="16"/>
    </row>
    <row r="228" customFormat="false" ht="12" hidden="false" customHeight="false" outlineLevel="0" collapsed="false">
      <c r="AE228" s="32" t="n">
        <f aca="false">AE224+1</f>
        <v>2040</v>
      </c>
      <c r="AF228" s="33" t="n">
        <f aca="false">AF115</f>
        <v>7732733541.0069</v>
      </c>
    </row>
    <row r="229" customFormat="false" ht="12" hidden="false" customHeight="false" outlineLevel="0" collapsed="false">
      <c r="AE229" s="32" t="n">
        <f aca="false">AE225+1</f>
        <v>2040</v>
      </c>
      <c r="AF229" s="33" t="n">
        <f aca="false">AF116</f>
        <v>7756291319.96431</v>
      </c>
    </row>
    <row r="230" customFormat="false" ht="12" hidden="false" customHeight="false" outlineLevel="0" collapsed="false">
      <c r="AE230" s="32" t="n">
        <f aca="false">AE226+1</f>
        <v>2040</v>
      </c>
      <c r="AF230" s="33" t="n">
        <f aca="false">AF117</f>
        <v>7792794245.64581</v>
      </c>
      <c r="AI230" s="16" t="n">
        <f aca="false">(AF230-AF226)/AF226</f>
        <v>0.0134456010620146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23"/>
  <sheetViews>
    <sheetView showFormulas="false" showGridLines="true" showRowColHeaders="true" showZeros="true" rightToLeft="false" tabSelected="false" showOutlineSymbols="true" defaultGridColor="true" view="normal" topLeftCell="AJ2" colorId="64" zoomScale="125" zoomScaleNormal="125" zoomScalePageLayoutView="100" workbookViewId="0">
      <selection pane="topLeft" activeCell="AJ43" activeCellId="0" sqref="AJ43"/>
    </sheetView>
  </sheetViews>
  <sheetFormatPr defaultColWidth="8.83984375" defaultRowHeight="12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4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32" min="32" style="0" width="14.5"/>
    <col collapsed="false" customWidth="true" hidden="false" outlineLevel="0" max="38" min="38" style="0" width="15.66"/>
    <col collapsed="false" customWidth="true" hidden="false" outlineLevel="0" max="40" min="40" style="0" width="19.99"/>
    <col collapsed="false" customWidth="true" hidden="false" outlineLevel="0" max="41" min="41" style="0" width="10.66"/>
    <col collapsed="false" customWidth="true" hidden="false" outlineLevel="0" max="42" min="42" style="0" width="11.16"/>
    <col collapsed="false" customWidth="true" hidden="false" outlineLevel="0" max="43" min="43" style="0" width="10"/>
  </cols>
  <sheetData>
    <row r="1" s="4" customFormat="true" ht="50.25" hidden="false" customHeight="true" outlineLevel="0" collapsed="false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6" t="s">
        <v>21</v>
      </c>
      <c r="AM1" s="6"/>
      <c r="AN1" s="7" t="s">
        <v>22</v>
      </c>
      <c r="AO1" s="8" t="s">
        <v>23</v>
      </c>
      <c r="AP1" s="6" t="s">
        <v>24</v>
      </c>
      <c r="AQ1" s="6"/>
      <c r="AR1" s="6" t="s">
        <v>25</v>
      </c>
      <c r="AS1" s="6"/>
      <c r="AT1" s="4" t="s">
        <v>27</v>
      </c>
      <c r="AV1" s="4" t="s">
        <v>28</v>
      </c>
      <c r="AX1" s="4" t="s">
        <v>29</v>
      </c>
      <c r="AZ1" s="4" t="s">
        <v>49</v>
      </c>
      <c r="BC1" s="4" t="s">
        <v>31</v>
      </c>
      <c r="BE1" s="4" t="s">
        <v>32</v>
      </c>
      <c r="BF1" s="4" t="s">
        <v>33</v>
      </c>
      <c r="BG1" s="4" t="s">
        <v>34</v>
      </c>
      <c r="BH1" s="4" t="s">
        <v>35</v>
      </c>
      <c r="BI1" s="5" t="s">
        <v>36</v>
      </c>
    </row>
    <row r="2" s="9" customFormat="true" ht="12" hidden="false" customHeight="false" outlineLevel="0" collapsed="false">
      <c r="C2" s="9" t="s">
        <v>37</v>
      </c>
      <c r="D2" s="9" t="s">
        <v>38</v>
      </c>
      <c r="E2" s="9" t="s">
        <v>37</v>
      </c>
      <c r="F2" s="10" t="s">
        <v>38</v>
      </c>
      <c r="G2" s="10" t="s">
        <v>39</v>
      </c>
      <c r="H2" s="10" t="s">
        <v>40</v>
      </c>
      <c r="I2" s="10" t="s">
        <v>39</v>
      </c>
      <c r="J2" s="9" t="s">
        <v>40</v>
      </c>
      <c r="K2" s="9" t="s">
        <v>37</v>
      </c>
      <c r="L2" s="10" t="s">
        <v>38</v>
      </c>
      <c r="M2" s="10" t="s">
        <v>37</v>
      </c>
      <c r="N2" s="10" t="s">
        <v>38</v>
      </c>
      <c r="O2" s="9" t="s">
        <v>37</v>
      </c>
      <c r="P2" s="9" t="s">
        <v>38</v>
      </c>
      <c r="Q2" s="10" t="s">
        <v>37</v>
      </c>
      <c r="R2" s="10" t="s">
        <v>38</v>
      </c>
      <c r="S2" s="10" t="s">
        <v>37</v>
      </c>
      <c r="T2" s="9" t="s">
        <v>38</v>
      </c>
      <c r="U2" s="9" t="s">
        <v>37</v>
      </c>
      <c r="V2" s="9" t="s">
        <v>38</v>
      </c>
      <c r="W2" s="9" t="s">
        <v>37</v>
      </c>
      <c r="X2" s="10" t="s">
        <v>38</v>
      </c>
      <c r="AC2" s="4"/>
      <c r="AJ2" s="11"/>
      <c r="AK2" s="11"/>
      <c r="AL2" s="11"/>
      <c r="AN2" s="11"/>
      <c r="AO2" s="11"/>
      <c r="AP2" s="11"/>
      <c r="AQ2" s="11"/>
      <c r="AR2" s="11"/>
      <c r="AS2" s="11"/>
      <c r="AT2" s="9" t="s">
        <v>41</v>
      </c>
      <c r="AU2" s="9" t="s">
        <v>39</v>
      </c>
      <c r="AV2" s="9" t="s">
        <v>41</v>
      </c>
      <c r="AW2" s="9" t="s">
        <v>39</v>
      </c>
      <c r="AX2" s="9" t="s">
        <v>42</v>
      </c>
      <c r="AY2" s="9" t="s">
        <v>43</v>
      </c>
      <c r="BI2" s="11"/>
    </row>
    <row r="3" customFormat="false" ht="12" hidden="false" customHeight="false" outlineLevel="0" collapsed="false">
      <c r="A3" s="9" t="n">
        <v>2014</v>
      </c>
      <c r="B3" s="9" t="n">
        <v>1</v>
      </c>
      <c r="C3" s="10" t="n">
        <v>73541829.2644794</v>
      </c>
      <c r="D3" s="10"/>
      <c r="E3" s="10" t="n">
        <v>13367097.642</v>
      </c>
      <c r="F3" s="10"/>
      <c r="G3" s="10"/>
      <c r="H3" s="10"/>
      <c r="I3" s="10"/>
      <c r="J3" s="12"/>
      <c r="K3" s="12" t="n">
        <v>2431521.2591</v>
      </c>
      <c r="L3" s="10"/>
      <c r="M3" s="10" t="n">
        <v>552644.922999999</v>
      </c>
      <c r="N3" s="10"/>
      <c r="O3" s="10" t="n">
        <v>15657663.7612308</v>
      </c>
      <c r="P3" s="10"/>
      <c r="Q3" s="10" t="n">
        <v>16188956.83674</v>
      </c>
      <c r="R3" s="10"/>
      <c r="S3" s="10" t="n">
        <v>61899879.6512037</v>
      </c>
      <c r="T3" s="10"/>
      <c r="U3" s="10" t="n">
        <v>147745.90426</v>
      </c>
      <c r="V3" s="12"/>
      <c r="W3" s="12" t="n">
        <v>371095.073584483</v>
      </c>
      <c r="X3" s="10"/>
      <c r="Y3" s="10" t="n">
        <f aca="false">Q3+U3-M3-K3-E3</f>
        <v>-14561.0830999985</v>
      </c>
      <c r="Z3" s="10"/>
      <c r="AA3" s="10" t="n">
        <f aca="false">S3-O3-C3</f>
        <v>-27299613.3745065</v>
      </c>
      <c r="AB3" s="10"/>
      <c r="AC3" s="13"/>
      <c r="AD3" s="10" t="n">
        <v>3917648861.17108</v>
      </c>
      <c r="AE3" s="10" t="n">
        <v>87.364011982</v>
      </c>
      <c r="AF3" s="10" t="n">
        <f aca="false">AD3*100/AE3</f>
        <v>4484282225.93332</v>
      </c>
      <c r="AG3" s="10"/>
      <c r="AH3" s="10"/>
      <c r="AI3" s="14" t="n">
        <f aca="false">AA3/AF3</f>
        <v>-0.00608784460902761</v>
      </c>
      <c r="AJ3" s="11" t="n">
        <v>2014</v>
      </c>
      <c r="AK3" s="15" t="n">
        <f aca="false">(SUM(AA3:AA6)/AVERAGE(AF3:AF6))</f>
        <v>-0.0207644505662547</v>
      </c>
      <c r="AL3" s="15"/>
      <c r="AN3" s="15"/>
      <c r="AO3" s="15"/>
      <c r="AP3" s="12" t="s">
        <v>44</v>
      </c>
      <c r="AQ3" s="15" t="s">
        <v>45</v>
      </c>
      <c r="AR3" s="15" t="s">
        <v>44</v>
      </c>
      <c r="AS3" s="15" t="s">
        <v>45</v>
      </c>
      <c r="AT3" s="9" t="n">
        <v>10923418</v>
      </c>
      <c r="BC3" s="14" t="n">
        <f aca="false">S3/AF3</f>
        <v>0.0138037430590847</v>
      </c>
      <c r="BD3" s="9" t="n">
        <v>2014</v>
      </c>
      <c r="BE3" s="14" t="n">
        <f aca="false">(SUM(S3:S6)/AVERAGE(AF3:AF6))</f>
        <v>0.0569181051372177</v>
      </c>
      <c r="BF3" s="14" t="n">
        <f aca="false">(SUM(O3:O6)/AVERAGE(AF3:AF6))</f>
        <v>0.0132017590215966</v>
      </c>
      <c r="BG3" s="14" t="n">
        <f aca="false">(SUM(C3:C6)/AVERAGE(AF3:AF6))</f>
        <v>0.0644807966818757</v>
      </c>
      <c r="BH3" s="14" t="n">
        <f aca="false">(SUM(H3:H6)+SUM(J3:J6))/AVERAGE(AF3:AF6)</f>
        <v>0</v>
      </c>
      <c r="BI3" s="15" t="n">
        <f aca="false">AK3-BH3</f>
        <v>-0.0207644505662547</v>
      </c>
      <c r="BJ3" s="16" t="n">
        <f aca="false">BH3+BG3</f>
        <v>0.0644807966818757</v>
      </c>
    </row>
    <row r="4" customFormat="false" ht="12" hidden="false" customHeight="false" outlineLevel="0" collapsed="false">
      <c r="A4" s="9" t="n">
        <v>2014</v>
      </c>
      <c r="B4" s="9" t="n">
        <v>2</v>
      </c>
      <c r="C4" s="10" t="n">
        <v>76536005.6455548</v>
      </c>
      <c r="D4" s="10"/>
      <c r="E4" s="10" t="n">
        <v>13911324.754</v>
      </c>
      <c r="F4" s="10"/>
      <c r="G4" s="10"/>
      <c r="H4" s="10"/>
      <c r="I4" s="10"/>
      <c r="J4" s="12"/>
      <c r="K4" s="12" t="n">
        <v>2156056.4543</v>
      </c>
      <c r="L4" s="10"/>
      <c r="M4" s="10" t="n">
        <v>571465.443</v>
      </c>
      <c r="N4" s="10"/>
      <c r="O4" s="10" t="n">
        <v>14331816.6540251</v>
      </c>
      <c r="P4" s="10"/>
      <c r="Q4" s="10" t="n">
        <v>18889074.98367</v>
      </c>
      <c r="R4" s="10"/>
      <c r="S4" s="10" t="n">
        <v>72224015.420081</v>
      </c>
      <c r="T4" s="10"/>
      <c r="U4" s="10" t="n">
        <v>150093.53833</v>
      </c>
      <c r="V4" s="12"/>
      <c r="W4" s="12" t="n">
        <v>376991.65286578</v>
      </c>
      <c r="X4" s="10"/>
      <c r="Y4" s="10" t="n">
        <f aca="false">Q4+U4-M4-K4-E4</f>
        <v>2400321.8707</v>
      </c>
      <c r="Z4" s="10"/>
      <c r="AA4" s="10" t="n">
        <f aca="false">S4-O4-C4</f>
        <v>-18643806.8794989</v>
      </c>
      <c r="AB4" s="10"/>
      <c r="AC4" s="13"/>
      <c r="AD4" s="10" t="n">
        <v>4702629524.92031</v>
      </c>
      <c r="AE4" s="10" t="n">
        <v>92.542254682</v>
      </c>
      <c r="AF4" s="10" t="n">
        <f aca="false">AD4*100/AE4</f>
        <v>5081602497.2374</v>
      </c>
      <c r="AG4" s="10"/>
      <c r="AH4" s="10"/>
      <c r="AI4" s="14" t="n">
        <f aca="false">AA4/AF4</f>
        <v>-0.00366888336693682</v>
      </c>
      <c r="AJ4" s="11" t="n">
        <v>2015</v>
      </c>
      <c r="AK4" s="15" t="n">
        <f aca="false">SUM(AB14:AB17)/AVERAGE(AF14:AF17)</f>
        <v>-0.0328222662107858</v>
      </c>
      <c r="AL4" s="15"/>
      <c r="AN4" s="15"/>
      <c r="AO4" s="15"/>
      <c r="AP4" s="10" t="n">
        <v>545118865</v>
      </c>
      <c r="AQ4" s="10" t="n">
        <f aca="false">AP4</f>
        <v>545118865</v>
      </c>
      <c r="AR4" s="17" t="n">
        <f aca="false">AP4/AF17</f>
        <v>0.0963358920111569</v>
      </c>
      <c r="AS4" s="17" t="n">
        <f aca="false">AQ4/AF17</f>
        <v>0.0963358920111569</v>
      </c>
      <c r="AT4" s="9" t="n">
        <v>10933469</v>
      </c>
      <c r="AV4" s="9" t="n">
        <f aca="false">(AT4-AT3)/AT3</f>
        <v>0.000920133240346565</v>
      </c>
      <c r="BC4" s="14" t="n">
        <f aca="false">S4/AF4</f>
        <v>0.0142128423975203</v>
      </c>
      <c r="BD4" s="9" t="n">
        <v>2015</v>
      </c>
      <c r="BE4" s="14" t="n">
        <f aca="false">SUM(T14:T17)/AVERAGE(AF14:AF17)</f>
        <v>0.0580163025480568</v>
      </c>
      <c r="BF4" s="14" t="n">
        <f aca="false">SUM(P14:P17)/AVERAGE(AF14:AF17)</f>
        <v>0.0128306320684195</v>
      </c>
      <c r="BG4" s="14" t="n">
        <f aca="false">SUM(D14:D17)/AVERAGE(AF14:AF17)</f>
        <v>0.0780079366904231</v>
      </c>
      <c r="BH4" s="14" t="n">
        <f aca="false">(SUM(H14:H17)+SUM(J14:J17))/AVERAGE(AF14:AF17)</f>
        <v>0</v>
      </c>
      <c r="BI4" s="15" t="n">
        <f aca="false">AK4-BH4</f>
        <v>-0.0328222662107858</v>
      </c>
      <c r="BJ4" s="16" t="n">
        <f aca="false">BH4+BG4</f>
        <v>0.0780079366904231</v>
      </c>
    </row>
    <row r="5" customFormat="false" ht="12" hidden="false" customHeight="false" outlineLevel="0" collapsed="false">
      <c r="A5" s="9" t="n">
        <v>2014</v>
      </c>
      <c r="B5" s="9" t="n">
        <v>3</v>
      </c>
      <c r="C5" s="10" t="n">
        <v>79948619.6984823</v>
      </c>
      <c r="D5" s="10"/>
      <c r="E5" s="10" t="n">
        <v>14531608.438</v>
      </c>
      <c r="F5" s="10"/>
      <c r="G5" s="10"/>
      <c r="H5" s="10"/>
      <c r="I5" s="10"/>
      <c r="J5" s="12"/>
      <c r="K5" s="12" t="n">
        <v>2697105.9034</v>
      </c>
      <c r="L5" s="10"/>
      <c r="M5" s="10" t="n">
        <v>618357.67</v>
      </c>
      <c r="N5" s="10"/>
      <c r="O5" s="10" t="n">
        <v>17397319.1263968</v>
      </c>
      <c r="P5" s="10"/>
      <c r="Q5" s="10" t="n">
        <v>16666086.76898</v>
      </c>
      <c r="R5" s="10"/>
      <c r="S5" s="10" t="n">
        <v>63724227.3025988</v>
      </c>
      <c r="T5" s="10"/>
      <c r="U5" s="10" t="n">
        <v>145660.84302</v>
      </c>
      <c r="V5" s="12"/>
      <c r="W5" s="12" t="n">
        <v>365858.001476383</v>
      </c>
      <c r="X5" s="10"/>
      <c r="Y5" s="10" t="n">
        <f aca="false">Q5+U5-M5-K5-E5</f>
        <v>-1035324.3994</v>
      </c>
      <c r="Z5" s="10"/>
      <c r="AA5" s="10" t="n">
        <f aca="false">S5-O5-C5</f>
        <v>-33621711.5222803</v>
      </c>
      <c r="AB5" s="10"/>
      <c r="AC5" s="13"/>
      <c r="AD5" s="10" t="n">
        <v>4685503118.67827</v>
      </c>
      <c r="AE5" s="10" t="n">
        <v>96.348619913</v>
      </c>
      <c r="AF5" s="10" t="n">
        <f aca="false">AD5*100/AE5</f>
        <v>4863072374.99525</v>
      </c>
      <c r="AG5" s="10"/>
      <c r="AH5" s="10"/>
      <c r="AI5" s="14" t="n">
        <f aca="false">AA5/AF5</f>
        <v>-0.0069136769781908</v>
      </c>
      <c r="AJ5" s="11" t="n">
        <v>2016</v>
      </c>
      <c r="AK5" s="15" t="n">
        <f aca="false">SUM(AB18:AB21)/AVERAGE(AF18:AF21)</f>
        <v>-0.0317240304035841</v>
      </c>
      <c r="AL5" s="15"/>
      <c r="AN5" s="15"/>
      <c r="AO5" s="15"/>
      <c r="AP5" s="10" t="n">
        <v>527406836</v>
      </c>
      <c r="AQ5" s="10" t="n">
        <f aca="false">AP5</f>
        <v>527406836</v>
      </c>
      <c r="AR5" s="17" t="n">
        <f aca="false">AP5/AF21</f>
        <v>0.096733053127945</v>
      </c>
      <c r="AS5" s="17" t="n">
        <f aca="false">AQ5/AF21</f>
        <v>0.096733053127945</v>
      </c>
      <c r="AT5" s="9" t="n">
        <v>10927942</v>
      </c>
      <c r="AV5" s="9" t="n">
        <f aca="false">(AT5-AT4)/AT4</f>
        <v>-0.000505512020018532</v>
      </c>
      <c r="BC5" s="14" t="n">
        <f aca="false">S5/AF5</f>
        <v>0.0131036970846359</v>
      </c>
      <c r="BD5" s="9" t="n">
        <v>2016</v>
      </c>
      <c r="BE5" s="14" t="n">
        <f aca="false">SUM(T18:T21)/AVERAGE(AF18:AF21)</f>
        <v>0.0568535746733604</v>
      </c>
      <c r="BF5" s="14" t="n">
        <f aca="false">SUM(P18:P21)/AVERAGE(AF18:AF21)</f>
        <v>0.0137087922756335</v>
      </c>
      <c r="BG5" s="14" t="n">
        <f aca="false">SUM(D18:D21)/AVERAGE(AF18:AF21)</f>
        <v>0.074868812801311</v>
      </c>
      <c r="BH5" s="14" t="n">
        <f aca="false">(SUM(H18:H21)+SUM(J18:J21))/AVERAGE(AF18:AF21)</f>
        <v>2.3570486548503E-005</v>
      </c>
      <c r="BI5" s="15" t="n">
        <f aca="false">AK5-BH5</f>
        <v>-0.0317476008901326</v>
      </c>
      <c r="BJ5" s="16" t="n">
        <f aca="false">BH5+BG5</f>
        <v>0.0748923832878595</v>
      </c>
    </row>
    <row r="6" customFormat="false" ht="12" hidden="false" customHeight="false" outlineLevel="0" collapsed="false">
      <c r="A6" s="9" t="n">
        <v>2014</v>
      </c>
      <c r="B6" s="9" t="n">
        <v>4</v>
      </c>
      <c r="C6" s="10" t="n">
        <v>83342500.4460472</v>
      </c>
      <c r="D6" s="10"/>
      <c r="E6" s="10" t="n">
        <v>15148485.804</v>
      </c>
      <c r="F6" s="10"/>
      <c r="G6" s="10"/>
      <c r="H6" s="10"/>
      <c r="I6" s="10"/>
      <c r="J6" s="12"/>
      <c r="K6" s="12" t="n">
        <v>2598760.7445</v>
      </c>
      <c r="L6" s="10"/>
      <c r="M6" s="10" t="n">
        <v>597485.603</v>
      </c>
      <c r="N6" s="10"/>
      <c r="O6" s="10" t="n">
        <v>16772169.366415</v>
      </c>
      <c r="P6" s="10"/>
      <c r="Q6" s="10" t="n">
        <v>20600306.344</v>
      </c>
      <c r="R6" s="10"/>
      <c r="S6" s="10" t="n">
        <v>78767056.8481365</v>
      </c>
      <c r="T6" s="10"/>
      <c r="U6" s="10" t="n">
        <v>143630.444</v>
      </c>
      <c r="V6" s="12"/>
      <c r="W6" s="12" t="n">
        <v>360758.225089981</v>
      </c>
      <c r="X6" s="10"/>
      <c r="Y6" s="10" t="n">
        <f aca="false">Q6+U6-M6-K6-E6</f>
        <v>2399204.6365</v>
      </c>
      <c r="Z6" s="10"/>
      <c r="AA6" s="10" t="n">
        <f aca="false">S6-O6-C6</f>
        <v>-21347612.9643257</v>
      </c>
      <c r="AB6" s="10"/>
      <c r="AC6" s="13"/>
      <c r="AD6" s="10" t="n">
        <v>5010564196.87073</v>
      </c>
      <c r="AE6" s="10" t="n">
        <v>100</v>
      </c>
      <c r="AF6" s="10" t="n">
        <f aca="false">AD6*100/AE6</f>
        <v>5010564196.87073</v>
      </c>
      <c r="AG6" s="10"/>
      <c r="AH6" s="10"/>
      <c r="AI6" s="14" t="n">
        <f aca="false">AA6/AF6</f>
        <v>-0.00426052079677135</v>
      </c>
      <c r="AJ6" s="11" t="n">
        <v>2017</v>
      </c>
      <c r="AK6" s="15" t="n">
        <f aca="false">SUM(AB22:AB25)/AVERAGE(AF22:AF25)</f>
        <v>-0.0369748959462062</v>
      </c>
      <c r="AL6" s="15"/>
      <c r="AN6" s="15"/>
      <c r="AO6" s="10" t="n">
        <v>46349018</v>
      </c>
      <c r="AP6" s="10" t="n">
        <v>580675520</v>
      </c>
      <c r="AQ6" s="10" t="n">
        <f aca="false">AP6</f>
        <v>580675520</v>
      </c>
      <c r="AR6" s="17" t="n">
        <f aca="false">AP6/AF25</f>
        <v>0.101039331764617</v>
      </c>
      <c r="AS6" s="17" t="n">
        <f aca="false">AQ6/AF25</f>
        <v>0.101039331764617</v>
      </c>
      <c r="AT6" s="9" t="n">
        <v>11163575</v>
      </c>
      <c r="AV6" s="9" t="n">
        <f aca="false">(AT6-AT5)/AT5</f>
        <v>0.021562431425789</v>
      </c>
      <c r="BC6" s="14" t="n">
        <f aca="false">S6/AF6</f>
        <v>0.0157201971181867</v>
      </c>
      <c r="BD6" s="9" t="n">
        <v>2017</v>
      </c>
      <c r="BE6" s="14" t="n">
        <f aca="false">SUM(T22:T25)/AVERAGE(AF22:AF25)</f>
        <v>0.056355346428822</v>
      </c>
      <c r="BF6" s="14" t="n">
        <f aca="false">SUM(P22:P25)/AVERAGE(AF22:AF25)</f>
        <v>0.0168668242527262</v>
      </c>
      <c r="BG6" s="14" t="n">
        <f aca="false">SUM(D22:D25)/AVERAGE(AF22:AF25)</f>
        <v>0.076463418122302</v>
      </c>
      <c r="BH6" s="14" t="n">
        <f aca="false">(SUM(H22:H25)+SUM(J22:J25))/AVERAGE(AF22:AF25)</f>
        <v>0.000463973297180494</v>
      </c>
      <c r="BI6" s="15" t="n">
        <f aca="false">AK6-BH6</f>
        <v>-0.0374388692433867</v>
      </c>
      <c r="BJ6" s="16" t="n">
        <f aca="false">BH6+BG6</f>
        <v>0.0769273914194825</v>
      </c>
    </row>
    <row r="7" customFormat="false" ht="12" hidden="false" customHeight="false" outlineLevel="0" collapsed="false">
      <c r="A7" s="9" t="n">
        <v>2015</v>
      </c>
      <c r="B7" s="9" t="n">
        <v>1</v>
      </c>
      <c r="C7" s="10" t="n">
        <v>87220448.7038403</v>
      </c>
      <c r="D7" s="10"/>
      <c r="E7" s="10" t="n">
        <v>15853348.734</v>
      </c>
      <c r="F7" s="10"/>
      <c r="G7" s="10"/>
      <c r="H7" s="10"/>
      <c r="I7" s="10"/>
      <c r="J7" s="12"/>
      <c r="K7" s="12" t="n">
        <v>3002195.4359</v>
      </c>
      <c r="L7" s="10"/>
      <c r="M7" s="10" t="n">
        <v>654530.513</v>
      </c>
      <c r="N7" s="10"/>
      <c r="O7" s="10" t="n">
        <v>19179435.0692635</v>
      </c>
      <c r="P7" s="10"/>
      <c r="Q7" s="10" t="n">
        <v>18139908.10636</v>
      </c>
      <c r="R7" s="10"/>
      <c r="S7" s="10" t="n">
        <v>69359510.9302725</v>
      </c>
      <c r="T7" s="10"/>
      <c r="U7" s="10" t="n">
        <v>167252.22264</v>
      </c>
      <c r="V7" s="12"/>
      <c r="W7" s="12" t="n">
        <v>420089.316036375</v>
      </c>
      <c r="X7" s="10"/>
      <c r="Y7" s="10" t="n">
        <f aca="false">Q7+U7-M7-K7-E7</f>
        <v>-1202914.3539</v>
      </c>
      <c r="Z7" s="10"/>
      <c r="AA7" s="10" t="n">
        <f aca="false">S7-O7-C7</f>
        <v>-37040372.8428313</v>
      </c>
      <c r="AB7" s="10"/>
      <c r="AC7" s="13"/>
      <c r="AD7" s="10"/>
      <c r="AE7" s="10"/>
      <c r="AF7" s="10"/>
      <c r="AG7" s="10"/>
      <c r="AH7" s="10"/>
      <c r="AI7" s="14"/>
      <c r="AJ7" s="11" t="n">
        <f aca="false">AJ6+1</f>
        <v>2018</v>
      </c>
      <c r="AK7" s="15" t="n">
        <f aca="false">SUM(AB26:AB29)/AVERAGE(AF26:AF29)</f>
        <v>-0.036166264051692</v>
      </c>
      <c r="AL7" s="10" t="n">
        <v>34256427</v>
      </c>
      <c r="AM7" s="15" t="n">
        <f aca="false">AL7/AVERAGE(AF26:AF29)</f>
        <v>0.00597640677898735</v>
      </c>
      <c r="AN7" s="15" t="n">
        <f aca="false">(AF29-AF25)/AF25</f>
        <v>0.00447151254137593</v>
      </c>
      <c r="AO7" s="10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12229691.1676307</v>
      </c>
      <c r="AP7" s="10" t="n">
        <f aca="false">AP6*(1+AN7)</f>
        <v>583272017.87015</v>
      </c>
      <c r="AQ7" s="10" t="n">
        <f aca="false">AP7</f>
        <v>583272017.87015</v>
      </c>
      <c r="AR7" s="17" t="n">
        <f aca="false">AP7/AF29</f>
        <v>0.101039331764617</v>
      </c>
      <c r="AS7" s="17" t="n">
        <f aca="false">AQ7/AF29</f>
        <v>0.101039331764617</v>
      </c>
      <c r="AT7" s="9" t="n">
        <v>11012334</v>
      </c>
      <c r="AV7" s="9" t="n">
        <f aca="false">(AT7-AT6)/AT6</f>
        <v>-0.0135477210481409</v>
      </c>
      <c r="BC7" s="14" t="n">
        <f aca="false">T14/AF14</f>
        <v>0.0138272542227204</v>
      </c>
      <c r="BD7" s="9" t="n">
        <f aca="false">BD6+1</f>
        <v>2018</v>
      </c>
      <c r="BE7" s="14" t="n">
        <f aca="false">SUM(T26:T29)/AVERAGE(AF26:AF29)</f>
        <v>0.0530446567508315</v>
      </c>
      <c r="BF7" s="14" t="n">
        <f aca="false">SUM(P26:P29)/AVERAGE(AF26:AF29)</f>
        <v>0.0154281202820738</v>
      </c>
      <c r="BG7" s="14" t="n">
        <f aca="false">SUM(D26:D29)/AVERAGE(AF26:AF29)</f>
        <v>0.0737828005204498</v>
      </c>
      <c r="BH7" s="14" t="n">
        <f aca="false">(SUM(H26:H29)+SUM(J26:J29))/AVERAGE(AF26:AF29)</f>
        <v>0.000870409516217851</v>
      </c>
      <c r="BI7" s="15" t="n">
        <f aca="false">AK7-BH7</f>
        <v>-0.0370366735679099</v>
      </c>
      <c r="BJ7" s="16" t="n">
        <f aca="false">BH7+BG7</f>
        <v>0.0746532100366676</v>
      </c>
    </row>
    <row r="8" customFormat="false" ht="12" hidden="false" customHeight="false" outlineLevel="0" collapsed="false">
      <c r="A8" s="9" t="n">
        <v>2015</v>
      </c>
      <c r="B8" s="9" t="n">
        <v>2</v>
      </c>
      <c r="C8" s="10" t="n">
        <v>94524704.7581871</v>
      </c>
      <c r="D8" s="10"/>
      <c r="E8" s="10" t="n">
        <v>17180984.029</v>
      </c>
      <c r="F8" s="10"/>
      <c r="G8" s="10"/>
      <c r="H8" s="10"/>
      <c r="I8" s="10"/>
      <c r="J8" s="12"/>
      <c r="K8" s="12" t="n">
        <v>2371185.1833</v>
      </c>
      <c r="L8" s="10"/>
      <c r="M8" s="10" t="n">
        <v>696491.069000002</v>
      </c>
      <c r="N8" s="12"/>
      <c r="O8" s="12" t="n">
        <v>16135978.2210716</v>
      </c>
      <c r="P8" s="12"/>
      <c r="Q8" s="10" t="n">
        <v>21552530.20096</v>
      </c>
      <c r="R8" s="10"/>
      <c r="S8" s="10" t="n">
        <v>82407967.299702</v>
      </c>
      <c r="T8" s="12"/>
      <c r="U8" s="12" t="n">
        <v>188439.08604</v>
      </c>
      <c r="V8" s="12"/>
      <c r="W8" s="12" t="n">
        <v>473304.602590859</v>
      </c>
      <c r="X8" s="10"/>
      <c r="Y8" s="10" t="n">
        <f aca="false">Q8+U8-M8-K8-E8</f>
        <v>1492309.0057</v>
      </c>
      <c r="Z8" s="10"/>
      <c r="AA8" s="10" t="n">
        <f aca="false">S8-O8-C8</f>
        <v>-28252715.6795567</v>
      </c>
      <c r="AB8" s="10"/>
      <c r="AC8" s="13"/>
      <c r="AD8" s="10"/>
      <c r="AE8" s="10"/>
      <c r="AF8" s="10"/>
      <c r="AG8" s="10"/>
      <c r="AH8" s="10"/>
      <c r="AI8" s="14"/>
      <c r="AJ8" s="11" t="n">
        <f aca="false">AJ7+1</f>
        <v>2019</v>
      </c>
      <c r="AK8" s="15" t="n">
        <f aca="false">SUM(AB30:AB33)/AVERAGE(AF30:AF33)</f>
        <v>-0.0388981080066047</v>
      </c>
      <c r="AL8" s="10" t="n">
        <v>32756268.4042044</v>
      </c>
      <c r="AM8" s="15" t="n">
        <f aca="false">AL8/AVERAGE(AF30:AF33)</f>
        <v>0.00562013407496216</v>
      </c>
      <c r="AN8" s="15" t="n">
        <f aca="false">(AF33-AF29)/AF29</f>
        <v>0.0136890916511703</v>
      </c>
      <c r="AO8" s="10" t="n">
        <f aca="false">((((AO7*((1+AN8)^(1/12))-AL8/12)*((1+AN8)^(1/12))-AL8/12)*((1+AN8)^(1/12))-AL8/12)*((1+AN8)^(1/12))-AL8/12)*((1+AN8)^(1/12))-AL8/12</f>
        <v>-1380255.50528634</v>
      </c>
      <c r="AP8" s="10" t="n">
        <f aca="false">AP7*(1+AN8)</f>
        <v>591256481.980338</v>
      </c>
      <c r="AQ8" s="10" t="n">
        <f aca="false">((((((((AP7*((1+AN8)^(4/12)))*((1+AN8)^(1/12))+AO8)*((1+AN8)^(1/12))-AL8/12)*((1+AN8)^(1/12))-AL8/12)*((1+AN8)^(1/12))-AL8/12)*((1+AN8)^(1/12))-AL8/12)*((1+AN8)^(1/12))-AL8/12)*((1+AN8)^(1/12))-AL8/12)*((1+AN8)^(1/12))-AL8/12</f>
        <v>570692304.329137</v>
      </c>
      <c r="AR8" s="17" t="n">
        <f aca="false">AP8/AF33</f>
        <v>0.101039331764617</v>
      </c>
      <c r="AS8" s="17" t="n">
        <f aca="false">AQ8/AF33</f>
        <v>0.0975251364340106</v>
      </c>
      <c r="AT8" s="9" t="n">
        <v>11082939</v>
      </c>
      <c r="AV8" s="9" t="n">
        <f aca="false">(AT8-AT7)/AT7</f>
        <v>0.00641144738254397</v>
      </c>
      <c r="BC8" s="14" t="n">
        <f aca="false">T15/AF15</f>
        <v>0.0149275038348362</v>
      </c>
      <c r="BD8" s="9" t="n">
        <f aca="false">BD7+1</f>
        <v>2019</v>
      </c>
      <c r="BE8" s="14" t="n">
        <f aca="false">SUM(T30:T33)/AVERAGE(AF30:AF33)</f>
        <v>0.0495000158111179</v>
      </c>
      <c r="BF8" s="14" t="n">
        <f aca="false">SUM(P30:P33)/AVERAGE(AF30:AF33)</f>
        <v>0.0149180484959356</v>
      </c>
      <c r="BG8" s="14" t="n">
        <f aca="false">SUM(D30:D33)/AVERAGE(AF30:AF33)</f>
        <v>0.073480075321787</v>
      </c>
      <c r="BH8" s="14" t="n">
        <f aca="false">(SUM(H30:H33)+SUM(J30:J33))/AVERAGE(AF30:AF33)</f>
        <v>0.00124477924616636</v>
      </c>
      <c r="BI8" s="15" t="n">
        <f aca="false">AK8-BH8</f>
        <v>-0.0401428872527711</v>
      </c>
      <c r="BJ8" s="16" t="n">
        <f aca="false">BH8+BG8</f>
        <v>0.0747248545679533</v>
      </c>
    </row>
    <row r="9" customFormat="false" ht="12" hidden="false" customHeight="false" outlineLevel="0" collapsed="false">
      <c r="A9" s="9" t="n">
        <v>2016</v>
      </c>
      <c r="B9" s="9" t="n">
        <v>2</v>
      </c>
      <c r="C9" s="10" t="n">
        <v>97915025.9026478</v>
      </c>
      <c r="D9" s="10"/>
      <c r="E9" s="10" t="n">
        <v>17797214.875</v>
      </c>
      <c r="F9" s="10"/>
      <c r="G9" s="10"/>
      <c r="H9" s="10"/>
      <c r="I9" s="10"/>
      <c r="J9" s="12"/>
      <c r="K9" s="12"/>
      <c r="L9" s="10"/>
      <c r="M9" s="10" t="n">
        <v>732730.522999998</v>
      </c>
      <c r="N9" s="12"/>
      <c r="O9" s="12"/>
      <c r="P9" s="12"/>
      <c r="Q9" s="10"/>
      <c r="R9" s="10"/>
      <c r="S9" s="10"/>
      <c r="T9" s="12"/>
      <c r="U9" s="12"/>
      <c r="V9" s="12"/>
      <c r="W9" s="12"/>
      <c r="X9" s="10"/>
      <c r="Y9" s="10"/>
      <c r="Z9" s="10"/>
      <c r="AA9" s="10"/>
      <c r="AB9" s="10"/>
      <c r="AC9" s="13"/>
      <c r="AD9" s="10"/>
      <c r="AE9" s="10"/>
      <c r="AF9" s="10"/>
      <c r="AG9" s="10"/>
      <c r="AH9" s="10"/>
      <c r="AI9" s="14"/>
      <c r="AJ9" s="11" t="n">
        <f aca="false">AJ8+1</f>
        <v>2020</v>
      </c>
      <c r="AK9" s="15" t="n">
        <f aca="false">SUM(AB34:AB37)/AVERAGE(AF34:AF37)</f>
        <v>-0.0435833089658957</v>
      </c>
      <c r="AL9" s="10" t="n">
        <v>31300261.0471879</v>
      </c>
      <c r="AM9" s="15" t="n">
        <f aca="false">AL9/AVERAGE(AF34:AF37)</f>
        <v>0.0053492569801653</v>
      </c>
      <c r="AN9" s="15" t="n">
        <f aca="false">(AF37-AF33)/AF33</f>
        <v>0.00115383879665014</v>
      </c>
      <c r="AO9" s="15"/>
      <c r="AP9" s="10" t="n">
        <f aca="false">AP8*(1+AN9)</f>
        <v>591938696.648017</v>
      </c>
      <c r="AQ9" s="10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540033980.733026</v>
      </c>
      <c r="AR9" s="17" t="n">
        <f aca="false">AP9/AF37</f>
        <v>0.101039331764617</v>
      </c>
      <c r="AS9" s="17" t="n">
        <f aca="false">AQ9/AF37</f>
        <v>0.0921796004424707</v>
      </c>
      <c r="AT9" s="9" t="n">
        <v>11339977</v>
      </c>
      <c r="AV9" s="9" t="n">
        <f aca="false">(AT9-AT8)/AT8</f>
        <v>0.0231922236511452</v>
      </c>
      <c r="BC9" s="14" t="n">
        <f aca="false">T16/AF16</f>
        <v>0.0135920518923004</v>
      </c>
      <c r="BD9" s="9" t="n">
        <f aca="false">BD8+1</f>
        <v>2020</v>
      </c>
      <c r="BE9" s="14" t="n">
        <f aca="false">SUM(T34:T37)/AVERAGE(AF34:AF37)</f>
        <v>0.0462051629110216</v>
      </c>
      <c r="BF9" s="14" t="n">
        <f aca="false">SUM(P34:P37)/AVERAGE(AF34:AF37)</f>
        <v>0.0146071963568351</v>
      </c>
      <c r="BG9" s="14" t="n">
        <f aca="false">SUM(D34:D37)/AVERAGE(AF34:AF37)</f>
        <v>0.0751812755200821</v>
      </c>
      <c r="BH9" s="14" t="n">
        <f aca="false">(SUM(H34:H37)+SUM(J34:J37))/AVERAGE(AF34:AF37)</f>
        <v>0.00166452540366314</v>
      </c>
      <c r="BI9" s="15" t="n">
        <f aca="false">AK9-BH9</f>
        <v>-0.0452478343695588</v>
      </c>
      <c r="BJ9" s="16" t="n">
        <f aca="false">BH9+BG9</f>
        <v>0.0768458009237452</v>
      </c>
    </row>
    <row r="10" customFormat="false" ht="12" hidden="false" customHeight="false" outlineLevel="0" collapsed="false">
      <c r="A10" s="9" t="n">
        <v>2016</v>
      </c>
      <c r="B10" s="9" t="n">
        <v>3</v>
      </c>
      <c r="C10" s="10" t="n">
        <v>100917465.844562</v>
      </c>
      <c r="D10" s="10"/>
      <c r="E10" s="10" t="n">
        <v>18342943.715</v>
      </c>
      <c r="F10" s="10"/>
      <c r="G10" s="10"/>
      <c r="H10" s="10"/>
      <c r="I10" s="10"/>
      <c r="J10" s="12"/>
      <c r="K10" s="12"/>
      <c r="L10" s="10"/>
      <c r="M10" s="10" t="n">
        <v>775294.91</v>
      </c>
      <c r="N10" s="12"/>
      <c r="O10" s="12"/>
      <c r="P10" s="12"/>
      <c r="Q10" s="10"/>
      <c r="R10" s="10"/>
      <c r="S10" s="10"/>
      <c r="T10" s="12"/>
      <c r="U10" s="10"/>
      <c r="V10" s="12"/>
      <c r="W10" s="12"/>
      <c r="X10" s="10"/>
      <c r="Y10" s="10"/>
      <c r="Z10" s="10"/>
      <c r="AA10" s="10"/>
      <c r="AB10" s="10"/>
      <c r="AC10" s="13"/>
      <c r="AD10" s="10"/>
      <c r="AE10" s="10"/>
      <c r="AF10" s="10"/>
      <c r="AG10" s="10"/>
      <c r="AH10" s="10"/>
      <c r="AI10" s="14"/>
      <c r="AJ10" s="11" t="n">
        <f aca="false">AJ9+1</f>
        <v>2021</v>
      </c>
      <c r="AK10" s="15" t="n">
        <f aca="false">SUM(AB38:AB41)/AVERAGE(AF38:AF41)</f>
        <v>-0.0469039773525549</v>
      </c>
      <c r="AL10" s="10" t="n">
        <v>29595644.6254552</v>
      </c>
      <c r="AM10" s="15" t="n">
        <f aca="false">AL10/AVERAGE(AF38:AF41)</f>
        <v>0.0050354056227849</v>
      </c>
      <c r="AN10" s="15" t="n">
        <f aca="false">(AF41-AF37)/AF37</f>
        <v>0.00402711030374898</v>
      </c>
      <c r="AO10" s="15"/>
      <c r="AP10" s="10" t="n">
        <f aca="false">AP9*(1+AN10)</f>
        <v>594322499.072476</v>
      </c>
      <c r="AQ10" s="10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512558525.73164</v>
      </c>
      <c r="AR10" s="17" t="n">
        <f aca="false">AP10/AF41</f>
        <v>0.101039331764617</v>
      </c>
      <c r="AS10" s="17" t="n">
        <f aca="false">AQ10/AF41</f>
        <v>0.0871388362564191</v>
      </c>
      <c r="AT10" s="9" t="n">
        <v>11479064</v>
      </c>
      <c r="AV10" s="9" t="n">
        <f aca="false">(AT10-AT9)/AT9</f>
        <v>0.0122651924249935</v>
      </c>
      <c r="BC10" s="14" t="n">
        <f aca="false">T17/AF17</f>
        <v>0.0155853402568048</v>
      </c>
      <c r="BD10" s="9" t="n">
        <f aca="false">BD9+1</f>
        <v>2021</v>
      </c>
      <c r="BE10" s="14" t="n">
        <f aca="false">SUM(T38:T41)/AVERAGE(AF38:AF41)</f>
        <v>0.0429251142283584</v>
      </c>
      <c r="BF10" s="14" t="n">
        <f aca="false">SUM(P38:P41)/AVERAGE(AF38:AF41)</f>
        <v>0.0143459770925092</v>
      </c>
      <c r="BG10" s="14" t="n">
        <f aca="false">SUM(D38:D41)/AVERAGE(AF38:AF41)</f>
        <v>0.0754831144884041</v>
      </c>
      <c r="BH10" s="14" t="n">
        <f aca="false">(SUM(H38:H41)+SUM(J38:J41))/AVERAGE(AF38:AF41)</f>
        <v>0.00203257982942993</v>
      </c>
      <c r="BI10" s="15" t="n">
        <f aca="false">AK10-BH10</f>
        <v>-0.0489365571819848</v>
      </c>
      <c r="BJ10" s="16" t="n">
        <f aca="false">BH10+BG10</f>
        <v>0.077515694317834</v>
      </c>
    </row>
    <row r="11" customFormat="false" ht="12" hidden="false" customHeight="false" outlineLevel="0" collapsed="false">
      <c r="A11" s="9" t="n">
        <v>2016</v>
      </c>
      <c r="B11" s="9" t="n">
        <v>4</v>
      </c>
      <c r="C11" s="10" t="n">
        <v>108710229.285033</v>
      </c>
      <c r="D11" s="10"/>
      <c r="E11" s="10" t="n">
        <v>19759371.113</v>
      </c>
      <c r="F11" s="10"/>
      <c r="G11" s="10"/>
      <c r="H11" s="10"/>
      <c r="I11" s="10"/>
      <c r="J11" s="12"/>
      <c r="K11" s="12"/>
      <c r="L11" s="10"/>
      <c r="M11" s="10" t="n">
        <v>832906.252999999</v>
      </c>
      <c r="N11" s="12"/>
      <c r="O11" s="12"/>
      <c r="P11" s="10"/>
      <c r="Q11" s="10"/>
      <c r="R11" s="10"/>
      <c r="S11" s="10"/>
      <c r="T11" s="12"/>
      <c r="U11" s="12"/>
      <c r="V11" s="12"/>
      <c r="W11" s="12"/>
      <c r="X11" s="10"/>
      <c r="Y11" s="10"/>
      <c r="Z11" s="10"/>
      <c r="AA11" s="10"/>
      <c r="AB11" s="10"/>
      <c r="AC11" s="13"/>
      <c r="AD11" s="10"/>
      <c r="AE11" s="10"/>
      <c r="AF11" s="10"/>
      <c r="AG11" s="10"/>
      <c r="AH11" s="10"/>
      <c r="AI11" s="14"/>
      <c r="AJ11" s="11" t="n">
        <f aca="false">AJ10+1</f>
        <v>2022</v>
      </c>
      <c r="AK11" s="15" t="n">
        <f aca="false">SUM(AB42:AB45)/AVERAGE(AF42:AF45)</f>
        <v>-0.0503776133463895</v>
      </c>
      <c r="AL11" s="10" t="n">
        <v>27922349.6473214</v>
      </c>
      <c r="AM11" s="15" t="n">
        <f aca="false">AL11/AVERAGE(AF42:AF45)</f>
        <v>0.00476762959779733</v>
      </c>
      <c r="AN11" s="15" t="n">
        <f aca="false">(AF45-AF41)/AF41</f>
        <v>0.000475668003626262</v>
      </c>
      <c r="AO11" s="15"/>
      <c r="AP11" s="10" t="n">
        <f aca="false">AP10*(1+AN11)</f>
        <v>594605199.26912</v>
      </c>
      <c r="AQ11" s="10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484873896.820547</v>
      </c>
      <c r="AR11" s="17" t="n">
        <f aca="false">AP11/AF45</f>
        <v>0.101039331764617</v>
      </c>
      <c r="AS11" s="17" t="n">
        <f aca="false">AQ11/AF45</f>
        <v>0.0823930476643552</v>
      </c>
      <c r="AT11" s="9" t="n">
        <v>11462881</v>
      </c>
      <c r="AV11" s="9" t="n">
        <f aca="false">(AT11-AT10)/AT10</f>
        <v>-0.00140978393360295</v>
      </c>
      <c r="BC11" s="14" t="n">
        <f aca="false">T18/AF18</f>
        <v>0.0136489378137967</v>
      </c>
      <c r="BD11" s="9" t="n">
        <f aca="false">BD10+1</f>
        <v>2022</v>
      </c>
      <c r="BE11" s="14" t="n">
        <f aca="false">SUM(T42:T45)/AVERAGE(AF42:AF45)</f>
        <v>0.040324933221843</v>
      </c>
      <c r="BF11" s="14" t="n">
        <f aca="false">SUM(P42:P45)/AVERAGE(AF42:AF45)</f>
        <v>0.0142298533590401</v>
      </c>
      <c r="BG11" s="14" t="n">
        <f aca="false">SUM(D42:D45)/AVERAGE(AF42:AF45)</f>
        <v>0.0764726932091924</v>
      </c>
      <c r="BH11" s="14" t="n">
        <f aca="false">(SUM(H42:H45)+SUM(J42:J45))/AVERAGE(AF42:AF45)</f>
        <v>0.00250281441727303</v>
      </c>
      <c r="BI11" s="15" t="n">
        <f aca="false">AK11-BH11</f>
        <v>-0.0528804277636626</v>
      </c>
      <c r="BJ11" s="16" t="n">
        <f aca="false">BH11+BG11</f>
        <v>0.0789755076264655</v>
      </c>
    </row>
    <row r="12" customFormat="false" ht="11.5" hidden="false" customHeight="true" outlineLevel="0" collapsed="false">
      <c r="A12" s="9" t="n">
        <v>2017</v>
      </c>
      <c r="B12" s="9" t="n">
        <v>1</v>
      </c>
      <c r="C12" s="10" t="n">
        <v>106787377.902499</v>
      </c>
      <c r="D12" s="10"/>
      <c r="E12" s="10" t="n">
        <v>19409869.568</v>
      </c>
      <c r="F12" s="10"/>
      <c r="G12" s="10"/>
      <c r="H12" s="10"/>
      <c r="I12" s="10"/>
      <c r="J12" s="12"/>
      <c r="K12" s="12"/>
      <c r="L12" s="10"/>
      <c r="M12" s="10" t="n">
        <v>832988.16</v>
      </c>
      <c r="N12" s="12"/>
      <c r="O12" s="12"/>
      <c r="P12" s="12"/>
      <c r="Q12" s="10"/>
      <c r="R12" s="10"/>
      <c r="S12" s="10"/>
      <c r="T12" s="12"/>
      <c r="U12" s="12"/>
      <c r="V12" s="12"/>
      <c r="W12" s="12"/>
      <c r="X12" s="10"/>
      <c r="Y12" s="10"/>
      <c r="Z12" s="10"/>
      <c r="AA12" s="10"/>
      <c r="AB12" s="10"/>
      <c r="AC12" s="13"/>
      <c r="AD12" s="10"/>
      <c r="AE12" s="10"/>
      <c r="AF12" s="10"/>
      <c r="AG12" s="10"/>
      <c r="AH12" s="10"/>
      <c r="AI12" s="14"/>
      <c r="AJ12" s="11" t="n">
        <f aca="false">AJ11+1</f>
        <v>2023</v>
      </c>
      <c r="AK12" s="15" t="n">
        <f aca="false">SUM(AB46:AB49)/AVERAGE(AF46:AF49)</f>
        <v>-0.0510975783615655</v>
      </c>
      <c r="AL12" s="10" t="n">
        <v>26288739.510534</v>
      </c>
      <c r="AM12" s="15" t="n">
        <f aca="false">AL12/AVERAGE(AF46:AF49)</f>
        <v>0.0044816307466391</v>
      </c>
      <c r="AN12" s="15" t="n">
        <f aca="false">(AF49-AF45)/AF45</f>
        <v>0.00180977183792528</v>
      </c>
      <c r="AO12" s="15"/>
      <c r="AP12" s="10" t="n">
        <f aca="false">AP11*(1+AN12)</f>
        <v>595681299.013442</v>
      </c>
      <c r="AQ12" s="10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459440869.601365</v>
      </c>
      <c r="AR12" s="17" t="n">
        <f aca="false">AP12/AF49</f>
        <v>0.101039331764617</v>
      </c>
      <c r="AS12" s="17" t="n">
        <f aca="false">AQ12/AF49</f>
        <v>0.077930259900318</v>
      </c>
      <c r="AT12" s="9" t="n">
        <v>11332510</v>
      </c>
      <c r="AV12" s="9" t="n">
        <f aca="false">(AT12-AT11)/AT11</f>
        <v>-0.0113733188017916</v>
      </c>
      <c r="BC12" s="14" t="n">
        <f aca="false">T19/AF19</f>
        <v>0.0143711260136353</v>
      </c>
      <c r="BD12" s="9" t="n">
        <f aca="false">BD11+1</f>
        <v>2023</v>
      </c>
      <c r="BE12" s="14" t="n">
        <f aca="false">SUM(T46:T49)/AVERAGE(AF46:AF49)</f>
        <v>0.0400657375260642</v>
      </c>
      <c r="BF12" s="14" t="n">
        <f aca="false">SUM(P46:P49)/AVERAGE(AF46:AF49)</f>
        <v>0.0140430055308728</v>
      </c>
      <c r="BG12" s="14" t="n">
        <f aca="false">SUM(D46:D49)/AVERAGE(AF46:AF49)</f>
        <v>0.077120310356757</v>
      </c>
      <c r="BH12" s="14" t="n">
        <f aca="false">(SUM(H46:H49)+SUM(J46:J49))/AVERAGE(AF46:AF49)</f>
        <v>0.00290530427244496</v>
      </c>
      <c r="BI12" s="15" t="n">
        <f aca="false">AK12-BH12</f>
        <v>-0.0540028826340105</v>
      </c>
      <c r="BJ12" s="16" t="n">
        <f aca="false">BH12+BG12</f>
        <v>0.080025614629202</v>
      </c>
    </row>
    <row r="13" customFormat="false" ht="12" hidden="false" customHeight="false" outlineLevel="0" collapsed="false">
      <c r="C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8"/>
      <c r="P13" s="1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20"/>
      <c r="AD13" s="19"/>
      <c r="AE13" s="19"/>
      <c r="AF13" s="19"/>
      <c r="AG13" s="19"/>
      <c r="AH13" s="19"/>
      <c r="AI13" s="16"/>
      <c r="AJ13" s="21" t="n">
        <f aca="false">AJ12+1</f>
        <v>2024</v>
      </c>
      <c r="AK13" s="22" t="n">
        <f aca="false">SUM(AB50:AB53)/AVERAGE(AF50:AF53)</f>
        <v>-0.0510096635985262</v>
      </c>
      <c r="AL13" s="19" t="n">
        <v>24725359.2261025</v>
      </c>
      <c r="AM13" s="22" t="n">
        <f aca="false">AL13/AVERAGE(AF50:AF53)</f>
        <v>0.00417018100318563</v>
      </c>
      <c r="AN13" s="22" t="n">
        <f aca="false">(AF53-AF49)/AF49</f>
        <v>0.00734568929124742</v>
      </c>
      <c r="AO13" s="22"/>
      <c r="AP13" s="19" t="n">
        <f aca="false">AP12*(1+AN13)</f>
        <v>600056988.752601</v>
      </c>
      <c r="AQ13" s="19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438007285.552311</v>
      </c>
      <c r="AR13" s="23" t="n">
        <f aca="false">AP13/AF53</f>
        <v>0.101039331764617</v>
      </c>
      <c r="AS13" s="23" t="n">
        <f aca="false">AQ13/AF53</f>
        <v>0.0737529339208911</v>
      </c>
      <c r="BC13" s="16" t="n">
        <f aca="false">T20/AF20</f>
        <v>0.0133713064828969</v>
      </c>
      <c r="BD13" s="0" t="n">
        <f aca="false">BD12+1</f>
        <v>2024</v>
      </c>
      <c r="BE13" s="16" t="n">
        <f aca="false">SUM(T50:T53)/AVERAGE(AF50:AF53)</f>
        <v>0.0398165842874492</v>
      </c>
      <c r="BF13" s="16" t="n">
        <f aca="false">SUM(P50:P53)/AVERAGE(AF50:AF53)</f>
        <v>0.0137764359731061</v>
      </c>
      <c r="BG13" s="16" t="n">
        <f aca="false">SUM(D50:D53)/AVERAGE(AF50:AF53)</f>
        <v>0.0770498119128693</v>
      </c>
      <c r="BH13" s="16" t="n">
        <f aca="false">(SUM(H50:H53)+SUM(J50:J53))/AVERAGE(AF50:AF53)</f>
        <v>0.00332084975113673</v>
      </c>
      <c r="BI13" s="22" t="n">
        <f aca="false">AK13-BH13</f>
        <v>-0.0543305133496629</v>
      </c>
      <c r="BJ13" s="16" t="n">
        <f aca="false">BH13+BG13</f>
        <v>0.080370661664006</v>
      </c>
    </row>
    <row r="14" s="24" customFormat="true" ht="12" hidden="false" customHeight="false" outlineLevel="0" collapsed="false">
      <c r="A14" s="24" t="n">
        <v>2015</v>
      </c>
      <c r="B14" s="24" t="n">
        <v>1</v>
      </c>
      <c r="C14" s="25"/>
      <c r="D14" s="43" t="n">
        <v>94935467.9464584</v>
      </c>
      <c r="E14" s="25"/>
      <c r="F14" s="26" t="n">
        <v>17255645.0717646</v>
      </c>
      <c r="G14" s="44" t="n">
        <v>0</v>
      </c>
      <c r="H14" s="44" t="n">
        <v>0</v>
      </c>
      <c r="I14" s="44" t="n">
        <v>0</v>
      </c>
      <c r="J14" s="44" t="n">
        <v>0</v>
      </c>
      <c r="K14" s="25"/>
      <c r="L14" s="43" t="n">
        <v>2539896.54583788</v>
      </c>
      <c r="M14" s="26"/>
      <c r="N14" s="43" t="n">
        <v>705811.9972771</v>
      </c>
      <c r="O14" s="25"/>
      <c r="P14" s="43" t="n">
        <v>17062665.0407993</v>
      </c>
      <c r="Q14" s="26"/>
      <c r="R14" s="43" t="n">
        <v>17062704.6113251</v>
      </c>
      <c r="S14" s="26"/>
      <c r="T14" s="43" t="n">
        <v>68306587.9840663</v>
      </c>
      <c r="U14" s="25"/>
      <c r="V14" s="43" t="n">
        <v>116424.766458671</v>
      </c>
      <c r="W14" s="26"/>
      <c r="X14" s="43" t="n">
        <v>371095.355646232</v>
      </c>
      <c r="Y14" s="25"/>
      <c r="Z14" s="25" t="n">
        <f aca="false">R14+V14-N14-L14-F14</f>
        <v>-3322224.23709577</v>
      </c>
      <c r="AA14" s="25"/>
      <c r="AB14" s="25" t="n">
        <f aca="false">T14-P14-D14</f>
        <v>-43691545.0031914</v>
      </c>
      <c r="AC14" s="13"/>
      <c r="AD14" s="25" t="n">
        <v>5092693740.32864</v>
      </c>
      <c r="AE14" s="25" t="n">
        <v>103.09103866</v>
      </c>
      <c r="AF14" s="25" t="n">
        <f aca="false">AD14*100/AE14</f>
        <v>4939996537.5503</v>
      </c>
      <c r="AG14" s="25"/>
      <c r="AH14" s="25"/>
      <c r="AI14" s="27" t="n">
        <f aca="false">AB14/AF14</f>
        <v>-0.00884444850741892</v>
      </c>
      <c r="AJ14" s="28" t="n">
        <f aca="false">AJ13+1</f>
        <v>2025</v>
      </c>
      <c r="AK14" s="29" t="n">
        <f aca="false">SUM(AB54:AB57)/AVERAGE(AF54:AF57)</f>
        <v>-0.0508980659524801</v>
      </c>
      <c r="AL14" s="25" t="n">
        <v>23142925.0591512</v>
      </c>
      <c r="AM14" s="29" t="n">
        <f aca="false">AL14/AVERAGE(AF54:AF57)</f>
        <v>0.00388803101289428</v>
      </c>
      <c r="AN14" s="29" t="n">
        <f aca="false">(AF57-AF53)/AF53</f>
        <v>0.00307878756886604</v>
      </c>
      <c r="AO14" s="29"/>
      <c r="AP14" s="25" t="n">
        <f aca="false">AP13*(1+AN14)</f>
        <v>601904436.750183</v>
      </c>
      <c r="AQ14" s="25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416180252.769595</v>
      </c>
      <c r="AR14" s="30" t="n">
        <f aca="false">AP14/AF57</f>
        <v>0.101039331764617</v>
      </c>
      <c r="AS14" s="30" t="n">
        <f aca="false">AQ14/AF57</f>
        <v>0.0698625430649919</v>
      </c>
      <c r="AU14" s="24" t="n">
        <v>11004289</v>
      </c>
      <c r="AW14" s="24" t="n">
        <f aca="false">(AU14-AT6)/AT6</f>
        <v>-0.0142683683318292</v>
      </c>
      <c r="AX14" s="45" t="n">
        <v>6368.9065332604</v>
      </c>
      <c r="BC14" s="27" t="n">
        <f aca="false">T21/AF21</f>
        <v>0.015435953799932</v>
      </c>
      <c r="BD14" s="24" t="n">
        <f aca="false">BD13+1</f>
        <v>2025</v>
      </c>
      <c r="BE14" s="27" t="n">
        <f aca="false">SUM(T54:T57)/AVERAGE(AF54:AF57)</f>
        <v>0.0398269001827648</v>
      </c>
      <c r="BF14" s="27" t="n">
        <f aca="false">SUM(P54:P57)/AVERAGE(AF54:AF57)</f>
        <v>0.0137704563540746</v>
      </c>
      <c r="BG14" s="27" t="n">
        <f aca="false">SUM(D54:D57)/AVERAGE(AF54:AF57)</f>
        <v>0.0769545097811702</v>
      </c>
      <c r="BH14" s="27" t="n">
        <f aca="false">(SUM(H54:H57)+SUM(J54:J57))/AVERAGE(AF54:AF57)</f>
        <v>0.00452565971603776</v>
      </c>
      <c r="BI14" s="29" t="n">
        <f aca="false">AK14-BH14</f>
        <v>-0.0554237256685178</v>
      </c>
      <c r="BJ14" s="16" t="n">
        <f aca="false">BH14+BG14</f>
        <v>0.081480169497208</v>
      </c>
    </row>
    <row r="15" s="32" customFormat="true" ht="12" hidden="false" customHeight="false" outlineLevel="0" collapsed="false">
      <c r="A15" s="32" t="n">
        <v>2015</v>
      </c>
      <c r="B15" s="32" t="n">
        <v>2</v>
      </c>
      <c r="C15" s="33"/>
      <c r="D15" s="46" t="n">
        <v>109339014.259739</v>
      </c>
      <c r="E15" s="33"/>
      <c r="F15" s="34" t="n">
        <v>19873660.112222</v>
      </c>
      <c r="G15" s="47" t="n">
        <v>0</v>
      </c>
      <c r="H15" s="47" t="n">
        <v>0</v>
      </c>
      <c r="I15" s="47" t="n">
        <v>0</v>
      </c>
      <c r="J15" s="47" t="n">
        <v>0</v>
      </c>
      <c r="K15" s="33"/>
      <c r="L15" s="46" t="n">
        <v>2236649.19177722</v>
      </c>
      <c r="M15" s="34"/>
      <c r="N15" s="46" t="n">
        <v>815524.1520328</v>
      </c>
      <c r="O15" s="33"/>
      <c r="P15" s="46" t="n">
        <v>16092777.3126623</v>
      </c>
      <c r="Q15" s="34"/>
      <c r="R15" s="46" t="n">
        <v>16092756.554674</v>
      </c>
      <c r="S15" s="34"/>
      <c r="T15" s="46" t="n">
        <v>83235349.7985849</v>
      </c>
      <c r="U15" s="33"/>
      <c r="V15" s="46" t="n">
        <v>117941.839121197</v>
      </c>
      <c r="W15" s="34"/>
      <c r="X15" s="46" t="n">
        <v>376992.854699048</v>
      </c>
      <c r="Y15" s="33"/>
      <c r="Z15" s="33" t="n">
        <f aca="false">R15+V15-N15-L15-F15</f>
        <v>-6715135.06223679</v>
      </c>
      <c r="AA15" s="33"/>
      <c r="AB15" s="33" t="n">
        <f aca="false">T15-P15-D15</f>
        <v>-42196441.7738162</v>
      </c>
      <c r="AC15" s="13"/>
      <c r="AD15" s="33" t="n">
        <v>5951478855.3666</v>
      </c>
      <c r="AE15" s="33" t="n">
        <v>106.73436665</v>
      </c>
      <c r="AF15" s="33" t="n">
        <f aca="false">AD15*100/AE15</f>
        <v>5575972427.77718</v>
      </c>
      <c r="AG15" s="33"/>
      <c r="AH15" s="33"/>
      <c r="AI15" s="35" t="n">
        <f aca="false">AB15/AF15</f>
        <v>-0.00756754849855624</v>
      </c>
      <c r="AJ15" s="36" t="n">
        <f aca="false">AJ14+1</f>
        <v>2026</v>
      </c>
      <c r="AK15" s="37" t="n">
        <f aca="false">SUM(AB58:AB61)/AVERAGE(AF58:AF61)</f>
        <v>-0.0515190035641294</v>
      </c>
      <c r="AL15" s="33" t="n">
        <v>21624894.3998166</v>
      </c>
      <c r="AM15" s="37" t="n">
        <f aca="false">AL15/AVERAGE(AF58:AF61)</f>
        <v>0.00363801509842821</v>
      </c>
      <c r="AN15" s="37" t="n">
        <f aca="false">(AF61-AF57)/AF57</f>
        <v>-0.00222758874110803</v>
      </c>
      <c r="AO15" s="37"/>
      <c r="AP15" s="33" t="n">
        <f aca="false">AP14*(1+AN15)</f>
        <v>600563641.203656</v>
      </c>
      <c r="AQ15" s="33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393650367.359586</v>
      </c>
      <c r="AR15" s="38" t="n">
        <f aca="false">AP15/AF61</f>
        <v>0.101039331764617</v>
      </c>
      <c r="AS15" s="38" t="n">
        <f aca="false">AQ15/AF61</f>
        <v>0.0662280686642849</v>
      </c>
      <c r="AU15" s="32" t="n">
        <v>11039157</v>
      </c>
      <c r="AW15" s="32" t="n">
        <f aca="false">(AU15-AU14)/AU14</f>
        <v>0.00316858272260934</v>
      </c>
      <c r="AX15" s="48" t="n">
        <v>6691.6267211456</v>
      </c>
      <c r="AY15" s="35" t="n">
        <f aca="false">(AX15-AX14)/AX14</f>
        <v>0.0506712080323138</v>
      </c>
      <c r="BC15" s="35" t="n">
        <f aca="false">T22/AF22</f>
        <v>0.0138227875971347</v>
      </c>
      <c r="BD15" s="32" t="n">
        <f aca="false">BD14+1</f>
        <v>2026</v>
      </c>
      <c r="BE15" s="35" t="n">
        <f aca="false">SUM(T58:T61)/AVERAGE(AF58:AF61)</f>
        <v>0.0393640569234928</v>
      </c>
      <c r="BF15" s="35" t="n">
        <f aca="false">SUM(P58:P61)/AVERAGE(AF58:AF61)</f>
        <v>0.0135453176492481</v>
      </c>
      <c r="BG15" s="35" t="n">
        <f aca="false">SUM(D58:D61)/AVERAGE(AF58:AF61)</f>
        <v>0.0773377428383741</v>
      </c>
      <c r="BH15" s="35" t="n">
        <f aca="false">(SUM(H58:H61)+SUM(J58:J61))/AVERAGE(AF58:AF61)</f>
        <v>0.00583309580531025</v>
      </c>
      <c r="BI15" s="37" t="n">
        <f aca="false">AK15-BH15</f>
        <v>-0.0573520993694396</v>
      </c>
      <c r="BJ15" s="16" t="n">
        <f aca="false">BH15+BG15</f>
        <v>0.0831708386436844</v>
      </c>
    </row>
    <row r="16" s="32" customFormat="true" ht="12" hidden="false" customHeight="false" outlineLevel="0" collapsed="false">
      <c r="A16" s="32" t="n">
        <v>2015</v>
      </c>
      <c r="B16" s="32" t="n">
        <v>3</v>
      </c>
      <c r="C16" s="33"/>
      <c r="D16" s="46" t="n">
        <v>106210928.69185</v>
      </c>
      <c r="E16" s="33"/>
      <c r="F16" s="34" t="n">
        <v>19305093.5324054</v>
      </c>
      <c r="G16" s="47" t="n">
        <v>0</v>
      </c>
      <c r="H16" s="47" t="n">
        <v>0</v>
      </c>
      <c r="I16" s="47" t="n">
        <v>0</v>
      </c>
      <c r="J16" s="47" t="n">
        <v>0</v>
      </c>
      <c r="K16" s="33"/>
      <c r="L16" s="46" t="n">
        <v>2734803.81853676</v>
      </c>
      <c r="M16" s="34"/>
      <c r="N16" s="46" t="n">
        <v>793894.774749503</v>
      </c>
      <c r="O16" s="33"/>
      <c r="P16" s="46" t="n">
        <v>18558691.1231524</v>
      </c>
      <c r="Q16" s="34"/>
      <c r="R16" s="46" t="n">
        <v>18558684.8289421</v>
      </c>
      <c r="S16" s="34"/>
      <c r="T16" s="46" t="n">
        <v>76541070.3790332</v>
      </c>
      <c r="U16" s="33"/>
      <c r="V16" s="46" t="n">
        <v>123359.29092606</v>
      </c>
      <c r="W16" s="34"/>
      <c r="X16" s="46" t="n">
        <v>365858.436768412</v>
      </c>
      <c r="Y16" s="33"/>
      <c r="Z16" s="33" t="n">
        <f aca="false">R16+V16-N16-L16-F16</f>
        <v>-4151748.00582353</v>
      </c>
      <c r="AA16" s="33"/>
      <c r="AB16" s="33" t="n">
        <f aca="false">T16-P16-D16</f>
        <v>-48228549.4359687</v>
      </c>
      <c r="AC16" s="13"/>
      <c r="AD16" s="33" t="n">
        <v>6221730755.7716</v>
      </c>
      <c r="AE16" s="33" t="n">
        <v>110.48458935</v>
      </c>
      <c r="AF16" s="33" t="n">
        <f aca="false">AD16*100/AE16</f>
        <v>5631310929.76416</v>
      </c>
      <c r="AG16" s="33"/>
      <c r="AH16" s="33"/>
      <c r="AI16" s="35" t="n">
        <f aca="false">AB16/AF16</f>
        <v>-0.00856435562473702</v>
      </c>
      <c r="AJ16" s="36" t="n">
        <f aca="false">AJ15+1</f>
        <v>2027</v>
      </c>
      <c r="AK16" s="37" t="n">
        <f aca="false">SUM(AB62:AB65)/AVERAGE(AF62:AF65)</f>
        <v>-0.0513918585121574</v>
      </c>
      <c r="AL16" s="33" t="n">
        <v>20144490.731929</v>
      </c>
      <c r="AM16" s="37" t="n">
        <f aca="false">AL16/AVERAGE(AF62:AF65)</f>
        <v>0.00337960061016726</v>
      </c>
      <c r="AN16" s="37" t="n">
        <f aca="false">(AF65-AF61)/AF61</f>
        <v>0.00560666183679213</v>
      </c>
      <c r="AO16" s="37"/>
      <c r="AP16" s="33" t="n">
        <f aca="false">AP15*(1+AN16)</f>
        <v>603930798.451357</v>
      </c>
      <c r="AQ16" s="33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375661227.675233</v>
      </c>
      <c r="AR16" s="38" t="n">
        <f aca="false">AP16/AF65</f>
        <v>0.101039331764617</v>
      </c>
      <c r="AS16" s="38" t="n">
        <f aca="false">AQ16/AF65</f>
        <v>0.0628491865483797</v>
      </c>
      <c r="AU16" s="32" t="n">
        <v>11069835</v>
      </c>
      <c r="AW16" s="32" t="n">
        <f aca="false">(AU16-AU15)/AU15</f>
        <v>0.00277901654990503</v>
      </c>
      <c r="AX16" s="48" t="n">
        <v>6984.1911310188</v>
      </c>
      <c r="AY16" s="35" t="n">
        <f aca="false">(AX16-AX15)/AX15</f>
        <v>0.0437209698127204</v>
      </c>
      <c r="BC16" s="35" t="n">
        <f aca="false">T23/AF23</f>
        <v>0.0144523087608588</v>
      </c>
      <c r="BD16" s="32" t="n">
        <f aca="false">BD15+1</f>
        <v>2027</v>
      </c>
      <c r="BE16" s="35" t="n">
        <f aca="false">SUM(T62:T65)/AVERAGE(AF62:AF65)</f>
        <v>0.0393214887206323</v>
      </c>
      <c r="BF16" s="35" t="n">
        <f aca="false">SUM(P62:P65)/AVERAGE(AF62:AF65)</f>
        <v>0.0135291120240273</v>
      </c>
      <c r="BG16" s="35" t="n">
        <f aca="false">SUM(D62:D65)/AVERAGE(AF62:AF65)</f>
        <v>0.0771842352087624</v>
      </c>
      <c r="BH16" s="35" t="n">
        <f aca="false">(SUM(H62:H65)+SUM(J62:J65))/AVERAGE(AF62:AF65)</f>
        <v>0.00727377697977722</v>
      </c>
      <c r="BI16" s="37" t="n">
        <f aca="false">AK16-BH16</f>
        <v>-0.0586656354919346</v>
      </c>
      <c r="BJ16" s="16" t="n">
        <f aca="false">BH16+BG16</f>
        <v>0.0844580121885396</v>
      </c>
    </row>
    <row r="17" s="32" customFormat="true" ht="12" hidden="false" customHeight="false" outlineLevel="0" collapsed="false">
      <c r="A17" s="32" t="n">
        <v>2015</v>
      </c>
      <c r="B17" s="32" t="n">
        <v>4</v>
      </c>
      <c r="C17" s="33"/>
      <c r="D17" s="46" t="n">
        <v>114771012.909414</v>
      </c>
      <c r="E17" s="33"/>
      <c r="F17" s="34" t="n">
        <v>20860990.1665908</v>
      </c>
      <c r="G17" s="47" t="n">
        <v>0</v>
      </c>
      <c r="H17" s="47" t="n">
        <v>0</v>
      </c>
      <c r="I17" s="47" t="n">
        <v>0</v>
      </c>
      <c r="J17" s="47" t="n">
        <v>0</v>
      </c>
      <c r="K17" s="33"/>
      <c r="L17" s="46" t="n">
        <v>2602828.7029223</v>
      </c>
      <c r="M17" s="34"/>
      <c r="N17" s="46" t="n">
        <v>858883.926384002</v>
      </c>
      <c r="O17" s="33"/>
      <c r="P17" s="46" t="n">
        <v>18231425.1433882</v>
      </c>
      <c r="Q17" s="34"/>
      <c r="R17" s="46" t="n">
        <v>18231416.4640286</v>
      </c>
      <c r="S17" s="34"/>
      <c r="T17" s="46" t="n">
        <v>88190007.0063639</v>
      </c>
      <c r="U17" s="33"/>
      <c r="V17" s="46" t="n">
        <v>115904.1045511</v>
      </c>
      <c r="W17" s="34"/>
      <c r="X17" s="46" t="n">
        <v>360757.15032196</v>
      </c>
      <c r="Y17" s="33"/>
      <c r="Z17" s="33" t="n">
        <f aca="false">R17+V17-N17-L17-F17</f>
        <v>-5975382.22731737</v>
      </c>
      <c r="AA17" s="33"/>
      <c r="AB17" s="33" t="n">
        <f aca="false">T17-P17-D17</f>
        <v>-44812431.0464385</v>
      </c>
      <c r="AC17" s="13"/>
      <c r="AD17" s="33" t="n">
        <v>6552140231.30253</v>
      </c>
      <c r="AE17" s="33" t="n">
        <v>115.79241048</v>
      </c>
      <c r="AF17" s="33" t="n">
        <f aca="false">AD17*100/AE17</f>
        <v>5658523044.94018</v>
      </c>
      <c r="AG17" s="33"/>
      <c r="AH17" s="33"/>
      <c r="AI17" s="35" t="n">
        <f aca="false">AB17/AF17</f>
        <v>-0.00791945719590372</v>
      </c>
      <c r="AJ17" s="36" t="n">
        <f aca="false">AJ16+1</f>
        <v>2028</v>
      </c>
      <c r="AK17" s="37" t="n">
        <f aca="false">SUM(AB66:AB69)/AVERAGE(AF66:AF69)</f>
        <v>-0.0507549045447157</v>
      </c>
      <c r="AL17" s="33" t="n">
        <v>18706036.9053427</v>
      </c>
      <c r="AM17" s="37" t="n">
        <f aca="false">AL17/AVERAGE(AF66:AF69)</f>
        <v>0.0031038356386742</v>
      </c>
      <c r="AN17" s="37" t="n">
        <f aca="false">(AF69-AF65)/AF65</f>
        <v>0.00795378213121137</v>
      </c>
      <c r="AO17" s="37"/>
      <c r="AP17" s="33" t="n">
        <f aca="false">AP16*(1+AN17)</f>
        <v>608734332.444568</v>
      </c>
      <c r="AQ17" s="33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359875023.325284</v>
      </c>
      <c r="AR17" s="38" t="n">
        <f aca="false">AP17/AF69</f>
        <v>0.101039331764617</v>
      </c>
      <c r="AS17" s="38" t="n">
        <f aca="false">AQ17/AF69</f>
        <v>0.0597330065638672</v>
      </c>
      <c r="AU17" s="32" t="n">
        <v>11079853</v>
      </c>
      <c r="AW17" s="32" t="n">
        <f aca="false">(AU17-AU16)/AU16</f>
        <v>0.000904981871906853</v>
      </c>
      <c r="AX17" s="48" t="n">
        <v>6967.8308273951</v>
      </c>
      <c r="AY17" s="35" t="n">
        <f aca="false">(AX17-AX16)/AX16</f>
        <v>-0.00234247650397756</v>
      </c>
      <c r="BC17" s="35" t="n">
        <f aca="false">T24/AF24</f>
        <v>0.013109265162362</v>
      </c>
      <c r="BD17" s="32" t="n">
        <f aca="false">BD16+1</f>
        <v>2028</v>
      </c>
      <c r="BE17" s="35" t="n">
        <f aca="false">SUM(T66:T69)/AVERAGE(AF66:AF69)</f>
        <v>0.0391823410316478</v>
      </c>
      <c r="BF17" s="35" t="n">
        <f aca="false">SUM(P66:P69)/AVERAGE(AF66:AF69)</f>
        <v>0.013533856610049</v>
      </c>
      <c r="BG17" s="35" t="n">
        <f aca="false">SUM(D66:D69)/AVERAGE(AF66:AF69)</f>
        <v>0.0764033889663145</v>
      </c>
      <c r="BH17" s="35" t="n">
        <f aca="false">(SUM(H66:H69)+SUM(J66:J69))/AVERAGE(AF66:AF69)</f>
        <v>0.00856892963264582</v>
      </c>
      <c r="BI17" s="37" t="n">
        <f aca="false">AK17-BH17</f>
        <v>-0.0593238341773616</v>
      </c>
      <c r="BJ17" s="16" t="n">
        <f aca="false">BH17+BG17</f>
        <v>0.0849723185989604</v>
      </c>
    </row>
    <row r="18" s="24" customFormat="true" ht="12" hidden="false" customHeight="false" outlineLevel="0" collapsed="false">
      <c r="A18" s="24" t="n">
        <f aca="false">A14+1</f>
        <v>2016</v>
      </c>
      <c r="B18" s="24" t="n">
        <f aca="false">B14</f>
        <v>1</v>
      </c>
      <c r="C18" s="25"/>
      <c r="D18" s="43" t="n">
        <v>100240264.607249</v>
      </c>
      <c r="E18" s="25"/>
      <c r="F18" s="26" t="n">
        <v>18219854.658935</v>
      </c>
      <c r="G18" s="44" t="n">
        <v>0</v>
      </c>
      <c r="H18" s="44" t="n">
        <v>0</v>
      </c>
      <c r="I18" s="44" t="n">
        <v>0</v>
      </c>
      <c r="J18" s="44" t="n">
        <v>0</v>
      </c>
      <c r="K18" s="25"/>
      <c r="L18" s="43" t="n">
        <v>2640788.59994282</v>
      </c>
      <c r="M18" s="26"/>
      <c r="N18" s="43" t="n">
        <v>746581.108408701</v>
      </c>
      <c r="O18" s="25"/>
      <c r="P18" s="43" t="n">
        <v>17810510.868194</v>
      </c>
      <c r="Q18" s="26"/>
      <c r="R18" s="43" t="n">
        <v>17810533.5803099</v>
      </c>
      <c r="S18" s="26"/>
      <c r="T18" s="43" t="n">
        <v>72480304.6277891</v>
      </c>
      <c r="U18" s="25"/>
      <c r="V18" s="43" t="n">
        <v>109424.910354893</v>
      </c>
      <c r="W18" s="26"/>
      <c r="X18" s="43" t="n">
        <v>420088.803910384</v>
      </c>
      <c r="Y18" s="25"/>
      <c r="Z18" s="25" t="n">
        <f aca="false">R18+V18-N18-L18-F18</f>
        <v>-3687265.87662171</v>
      </c>
      <c r="AA18" s="25"/>
      <c r="AB18" s="25" t="n">
        <f aca="false">T18-P18-D18</f>
        <v>-45570470.8476538</v>
      </c>
      <c r="AC18" s="13"/>
      <c r="AD18" s="25" t="n">
        <v>6962845278.25187</v>
      </c>
      <c r="AE18" s="25" t="n">
        <v>131.11898839</v>
      </c>
      <c r="AF18" s="25" t="n">
        <f aca="false">AD18*100/AE18</f>
        <v>5310325654.3908</v>
      </c>
      <c r="AG18" s="25"/>
      <c r="AH18" s="25"/>
      <c r="AI18" s="27" t="n">
        <f aca="false">AB18/AF18</f>
        <v>-0.00858148328624143</v>
      </c>
      <c r="AJ18" s="28" t="n">
        <f aca="false">AJ17+1</f>
        <v>2029</v>
      </c>
      <c r="AK18" s="29" t="n">
        <f aca="false">SUM(AB70:AB73)/AVERAGE(AF70:AF73)</f>
        <v>-0.0505049402315989</v>
      </c>
      <c r="AL18" s="25" t="n">
        <v>17344459.4584585</v>
      </c>
      <c r="AM18" s="29" t="n">
        <f aca="false">AL18/AVERAGE(AF70:AF73)</f>
        <v>0.00287420987534828</v>
      </c>
      <c r="AN18" s="29" t="n">
        <f aca="false">(AF73-AF69)/AF69</f>
        <v>0.00155064583397523</v>
      </c>
      <c r="AO18" s="29"/>
      <c r="AP18" s="25" t="n">
        <f aca="false">AP17*(1+AN18)</f>
        <v>609678263.801171</v>
      </c>
      <c r="AQ18" s="25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343076279.093929</v>
      </c>
      <c r="AR18" s="30" t="n">
        <f aca="false">AP18/AF73</f>
        <v>0.101039331764617</v>
      </c>
      <c r="AS18" s="30" t="n">
        <f aca="false">AQ18/AF73</f>
        <v>0.0568565422815313</v>
      </c>
      <c r="AU18" s="24" t="n">
        <v>11091626</v>
      </c>
      <c r="AW18" s="24" t="n">
        <f aca="false">(AU18-AU17)/AU17</f>
        <v>0.00106255922348428</v>
      </c>
      <c r="AX18" s="45" t="n">
        <v>6546.8359095505</v>
      </c>
      <c r="AY18" s="27" t="n">
        <f aca="false">(AX18-AX17)/AX17</f>
        <v>-0.0604197960991523</v>
      </c>
      <c r="BC18" s="27" t="n">
        <f aca="false">T25/AF25</f>
        <v>0.0149433529050374</v>
      </c>
      <c r="BD18" s="24" t="n">
        <f aca="false">BD17+1</f>
        <v>2029</v>
      </c>
      <c r="BE18" s="27" t="n">
        <f aca="false">SUM(T70:T73)/AVERAGE(AF70:AF73)</f>
        <v>0.0391399830032536</v>
      </c>
      <c r="BF18" s="27" t="n">
        <f aca="false">SUM(P70:P73)/AVERAGE(AF70:AF73)</f>
        <v>0.0132685037434185</v>
      </c>
      <c r="BG18" s="27" t="n">
        <f aca="false">SUM(D70:D73)/AVERAGE(AF70:AF73)</f>
        <v>0.076376419491434</v>
      </c>
      <c r="BH18" s="27" t="n">
        <f aca="false">(SUM(H70:H73)+SUM(J70:J73))/AVERAGE(AF70:AF73)</f>
        <v>0.00986561508991487</v>
      </c>
      <c r="BI18" s="29" t="n">
        <f aca="false">AK18-BH18</f>
        <v>-0.0603705553215138</v>
      </c>
      <c r="BJ18" s="16" t="n">
        <f aca="false">BH18+BG18</f>
        <v>0.0862420345813489</v>
      </c>
    </row>
    <row r="19" s="32" customFormat="true" ht="12" hidden="false" customHeight="false" outlineLevel="0" collapsed="false">
      <c r="A19" s="32" t="n">
        <f aca="false">A15+1</f>
        <v>2016</v>
      </c>
      <c r="B19" s="32" t="n">
        <f aca="false">B15</f>
        <v>2</v>
      </c>
      <c r="C19" s="33"/>
      <c r="D19" s="46" t="n">
        <v>103301064.508315</v>
      </c>
      <c r="E19" s="33"/>
      <c r="F19" s="34" t="n">
        <v>18776191.272331</v>
      </c>
      <c r="G19" s="47" t="n">
        <v>0</v>
      </c>
      <c r="H19" s="47" t="n">
        <v>0</v>
      </c>
      <c r="I19" s="47" t="n">
        <v>0</v>
      </c>
      <c r="J19" s="47" t="n">
        <v>0</v>
      </c>
      <c r="K19" s="33"/>
      <c r="L19" s="46" t="n">
        <v>2605355.52042699</v>
      </c>
      <c r="M19" s="34"/>
      <c r="N19" s="46" t="n">
        <v>770770.9933443</v>
      </c>
      <c r="O19" s="33"/>
      <c r="P19" s="46" t="n">
        <v>17759744.5233065</v>
      </c>
      <c r="Q19" s="34"/>
      <c r="R19" s="46" t="n">
        <v>17759756.7720062</v>
      </c>
      <c r="S19" s="34"/>
      <c r="T19" s="46" t="n">
        <v>81633945.5542571</v>
      </c>
      <c r="U19" s="33"/>
      <c r="V19" s="46" t="n">
        <v>106122.576781039</v>
      </c>
      <c r="W19" s="34"/>
      <c r="X19" s="46" t="n">
        <v>473304.439528788</v>
      </c>
      <c r="Y19" s="33"/>
      <c r="Z19" s="33" t="n">
        <f aca="false">R19+V19-N19-L19-F19</f>
        <v>-4286438.437315</v>
      </c>
      <c r="AA19" s="33"/>
      <c r="AB19" s="33" t="n">
        <f aca="false">T19-P19-D19</f>
        <v>-39426863.4773649</v>
      </c>
      <c r="AC19" s="13"/>
      <c r="AD19" s="33" t="n">
        <v>8401125356.75455</v>
      </c>
      <c r="AE19" s="33" t="n">
        <v>147.89635652</v>
      </c>
      <c r="AF19" s="33" t="n">
        <f aca="false">AD19*100/AE19</f>
        <v>5680414010.48204</v>
      </c>
      <c r="AG19" s="33"/>
      <c r="AH19" s="33"/>
      <c r="AI19" s="35" t="n">
        <f aca="false">AB19/AF19</f>
        <v>-0.00694084329145915</v>
      </c>
      <c r="AJ19" s="36" t="n">
        <f aca="false">AJ18+1</f>
        <v>2030</v>
      </c>
      <c r="AK19" s="37" t="n">
        <f aca="false">SUM(AB74:AB77)/AVERAGE(AF74:AF77)</f>
        <v>-0.0507620943348777</v>
      </c>
      <c r="AL19" s="33" t="n">
        <v>16011335.2611689</v>
      </c>
      <c r="AM19" s="37" t="n">
        <f aca="false">AL19/AVERAGE(AF74:AF77)</f>
        <v>0.00265831087666691</v>
      </c>
      <c r="AN19" s="37" t="n">
        <f aca="false">(AF77-AF73)/AF73</f>
        <v>-0.00271495814836623</v>
      </c>
      <c r="AO19" s="37"/>
      <c r="AP19" s="33" t="n">
        <f aca="false">AP18*(1+AN19)</f>
        <v>608023012.830982</v>
      </c>
      <c r="AQ19" s="33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326153439.671451</v>
      </c>
      <c r="AR19" s="38" t="n">
        <f aca="false">AP19/AF77</f>
        <v>0.101039331764617</v>
      </c>
      <c r="AS19" s="38" t="n">
        <f aca="false">AQ19/AF77</f>
        <v>0.0541991419760545</v>
      </c>
      <c r="AU19" s="32" t="n">
        <v>11171229</v>
      </c>
      <c r="AW19" s="32" t="n">
        <f aca="false">(AU19-AU18)/AU18</f>
        <v>0.00717685576488064</v>
      </c>
      <c r="AX19" s="48" t="n">
        <v>6356.2046503346</v>
      </c>
      <c r="AY19" s="35" t="n">
        <f aca="false">(AX19-AX18)/AX18</f>
        <v>-0.029118075028856</v>
      </c>
      <c r="BC19" s="35" t="n">
        <f aca="false">T26/AF26</f>
        <v>0.0122550511791077</v>
      </c>
      <c r="BD19" s="32" t="n">
        <f aca="false">BD18+1</f>
        <v>2030</v>
      </c>
      <c r="BE19" s="35" t="n">
        <f aca="false">SUM(T74:T77)/AVERAGE(AF74:AF77)</f>
        <v>0.0388656933787249</v>
      </c>
      <c r="BF19" s="35" t="n">
        <f aca="false">SUM(P74:P77)/AVERAGE(AF74:AF77)</f>
        <v>0.0133681879693299</v>
      </c>
      <c r="BG19" s="35" t="n">
        <f aca="false">SUM(D74:D77)/AVERAGE(AF74:AF77)</f>
        <v>0.0762595997442727</v>
      </c>
      <c r="BH19" s="35" t="n">
        <f aca="false">(SUM(H74:H77)+SUM(J74:J77))/AVERAGE(AF74:AF77)</f>
        <v>0.0110611862259881</v>
      </c>
      <c r="BI19" s="37" t="n">
        <f aca="false">AK19-BH19</f>
        <v>-0.0618232805608658</v>
      </c>
      <c r="BJ19" s="16" t="n">
        <f aca="false">BH19+BG19</f>
        <v>0.0873207859702608</v>
      </c>
    </row>
    <row r="20" s="32" customFormat="true" ht="12" hidden="false" customHeight="false" outlineLevel="0" collapsed="false">
      <c r="A20" s="32" t="n">
        <f aca="false">A16+1</f>
        <v>2016</v>
      </c>
      <c r="B20" s="32" t="n">
        <f aca="false">B16</f>
        <v>3</v>
      </c>
      <c r="C20" s="33"/>
      <c r="D20" s="46" t="n">
        <v>98292405.2986879</v>
      </c>
      <c r="E20" s="33"/>
      <c r="F20" s="34" t="n">
        <v>17865808.1723551</v>
      </c>
      <c r="G20" s="47" t="n">
        <v>0</v>
      </c>
      <c r="H20" s="47" t="n">
        <v>0</v>
      </c>
      <c r="I20" s="47" t="n">
        <v>0</v>
      </c>
      <c r="J20" s="47" t="n">
        <v>0</v>
      </c>
      <c r="K20" s="33"/>
      <c r="L20" s="46" t="n">
        <v>2268350.2564358</v>
      </c>
      <c r="M20" s="34"/>
      <c r="N20" s="46" t="n">
        <v>735585.0293926</v>
      </c>
      <c r="O20" s="33"/>
      <c r="P20" s="46" t="n">
        <v>15817441.2057314</v>
      </c>
      <c r="Q20" s="34"/>
      <c r="R20" s="46" t="n">
        <v>15817452.0629758</v>
      </c>
      <c r="S20" s="34"/>
      <c r="T20" s="46" t="n">
        <v>72473375.3569612</v>
      </c>
      <c r="U20" s="33"/>
      <c r="V20" s="46" t="n">
        <v>115976.965700388</v>
      </c>
      <c r="W20" s="34"/>
      <c r="X20" s="46" t="n">
        <v>292425.447152613</v>
      </c>
      <c r="Y20" s="33"/>
      <c r="Z20" s="33" t="n">
        <f aca="false">R20+V20-N20-L20-F20</f>
        <v>-4936314.42950729</v>
      </c>
      <c r="AA20" s="33"/>
      <c r="AB20" s="33" t="n">
        <f aca="false">T20-P20-D20</f>
        <v>-41636471.147458</v>
      </c>
      <c r="AC20" s="13"/>
      <c r="AD20" s="33" t="n">
        <v>8448889759.27482</v>
      </c>
      <c r="AE20" s="33" t="n">
        <v>155.88165151</v>
      </c>
      <c r="AF20" s="33" t="n">
        <f aca="false">AD20*100/AE20</f>
        <v>5420066876.01255</v>
      </c>
      <c r="AG20" s="33"/>
      <c r="AH20" s="33"/>
      <c r="AI20" s="35" t="n">
        <f aca="false">AB20/AF20</f>
        <v>-0.00768191096160225</v>
      </c>
      <c r="AJ20" s="36" t="n">
        <f aca="false">AJ19+1</f>
        <v>2031</v>
      </c>
      <c r="AK20" s="37" t="n">
        <f aca="false">SUM(AB78:AB81)/AVERAGE(AF78:AF81)</f>
        <v>-0.0506075024986196</v>
      </c>
      <c r="AL20" s="33" t="n">
        <v>14724508.0789408</v>
      </c>
      <c r="AM20" s="37" t="n">
        <f aca="false">AL20/AVERAGE(AF78:AF81)</f>
        <v>0.00244785950311875</v>
      </c>
      <c r="AN20" s="37" t="n">
        <f aca="false">(AF81-AF77)/AF77</f>
        <v>-0.000593472995013597</v>
      </c>
      <c r="AO20" s="37"/>
      <c r="AP20" s="33" t="n">
        <f aca="false">AP19*(1+AN20)</f>
        <v>607662167.59252</v>
      </c>
      <c r="AQ20" s="33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311239373.953846</v>
      </c>
      <c r="AR20" s="38" t="n">
        <f aca="false">AP20/AF81</f>
        <v>0.101039331764617</v>
      </c>
      <c r="AS20" s="38" t="n">
        <f aca="false">AQ20/AF81</f>
        <v>0.051751483044806</v>
      </c>
      <c r="AU20" s="32" t="n">
        <v>11262070</v>
      </c>
      <c r="AW20" s="32" t="n">
        <f aca="false">(AU20-AU19)/AU19</f>
        <v>0.00813169258279461</v>
      </c>
      <c r="AX20" s="48" t="n">
        <v>6421.7509021331</v>
      </c>
      <c r="AY20" s="35" t="n">
        <f aca="false">(AX20-AX19)/AX19</f>
        <v>0.0103121682520164</v>
      </c>
      <c r="BC20" s="35" t="n">
        <f aca="false">T27/AF27</f>
        <v>0.0141448784681389</v>
      </c>
      <c r="BD20" s="32" t="n">
        <f aca="false">BD19+1</f>
        <v>2031</v>
      </c>
      <c r="BE20" s="35" t="n">
        <f aca="false">SUM(T78:T81)/AVERAGE(AF78:AF81)</f>
        <v>0.0386620780380469</v>
      </c>
      <c r="BF20" s="35" t="n">
        <f aca="false">SUM(P78:P81)/AVERAGE(AF78:AF81)</f>
        <v>0.013233842519002</v>
      </c>
      <c r="BG20" s="35" t="n">
        <f aca="false">SUM(D78:D81)/AVERAGE(AF78:AF81)</f>
        <v>0.0760357380176645</v>
      </c>
      <c r="BH20" s="35" t="n">
        <f aca="false">(SUM(H78:H81)+SUM(J78:J81))/AVERAGE(AF78:AF81)</f>
        <v>0.0121729740979557</v>
      </c>
      <c r="BI20" s="37" t="n">
        <f aca="false">AK20-BH20</f>
        <v>-0.0627804765965753</v>
      </c>
      <c r="BJ20" s="16" t="n">
        <f aca="false">BH20+BG20</f>
        <v>0.0882087121156202</v>
      </c>
    </row>
    <row r="21" customFormat="false" ht="12" hidden="false" customHeight="false" outlineLevel="0" collapsed="false">
      <c r="A21" s="32" t="n">
        <f aca="false">A17+1</f>
        <v>2016</v>
      </c>
      <c r="B21" s="32" t="n">
        <f aca="false">B17</f>
        <v>4</v>
      </c>
      <c r="C21" s="33"/>
      <c r="D21" s="46" t="n">
        <v>107380385.59189</v>
      </c>
      <c r="E21" s="33"/>
      <c r="F21" s="34" t="n">
        <v>19517656.1671122</v>
      </c>
      <c r="G21" s="46" t="n">
        <v>22713.9491772623</v>
      </c>
      <c r="H21" s="46" t="n">
        <v>124965.446674835</v>
      </c>
      <c r="I21" s="49" t="n">
        <v>702.4932735236</v>
      </c>
      <c r="J21" s="46" t="n">
        <v>3864.91072190223</v>
      </c>
      <c r="K21" s="33"/>
      <c r="L21" s="46" t="n">
        <v>3682918.27389836</v>
      </c>
      <c r="M21" s="34"/>
      <c r="N21" s="46" t="n">
        <v>805276.032500777</v>
      </c>
      <c r="O21" s="33"/>
      <c r="P21" s="46" t="n">
        <v>23541117.6516049</v>
      </c>
      <c r="Q21" s="34"/>
      <c r="R21" s="46" t="n">
        <v>23541071.5670935</v>
      </c>
      <c r="S21" s="34"/>
      <c r="T21" s="46" t="n">
        <v>84159729.1827077</v>
      </c>
      <c r="U21" s="33"/>
      <c r="V21" s="46" t="n">
        <v>116561.029306822</v>
      </c>
      <c r="W21" s="34"/>
      <c r="X21" s="46" t="n">
        <v>296235.896296694</v>
      </c>
      <c r="Y21" s="33"/>
      <c r="Z21" s="33" t="n">
        <f aca="false">R21+V21-N21-L21-F21</f>
        <v>-348217.877111055</v>
      </c>
      <c r="AA21" s="33"/>
      <c r="AB21" s="33" t="n">
        <f aca="false">T21-P21-D21</f>
        <v>-46761774.0607873</v>
      </c>
      <c r="AC21" s="13"/>
      <c r="AD21" s="33" t="n">
        <v>8942134800.35199</v>
      </c>
      <c r="AE21" s="33" t="n">
        <v>164.01000929</v>
      </c>
      <c r="AF21" s="33" t="n">
        <f aca="false">AD21*100/AE21</f>
        <v>5452188460.36442</v>
      </c>
      <c r="AG21" s="33"/>
      <c r="AH21" s="33"/>
      <c r="AI21" s="35" t="n">
        <f aca="false">AB21/AF21</f>
        <v>-0.00857669803616102</v>
      </c>
      <c r="AJ21" s="36" t="n">
        <f aca="false">AJ20+1</f>
        <v>2032</v>
      </c>
      <c r="AK21" s="37" t="n">
        <f aca="false">SUM(AB82:AB85)/AVERAGE(AF82:AF85)</f>
        <v>-0.0506983912036687</v>
      </c>
      <c r="AL21" s="33" t="n">
        <v>13484007.9992915</v>
      </c>
      <c r="AM21" s="37" t="n">
        <f aca="false">AL21/AVERAGE(AF82:AF85)</f>
        <v>0.00224775134168417</v>
      </c>
      <c r="AN21" s="37" t="n">
        <f aca="false">(AF85-AF81)/AF81</f>
        <v>-0.00638052911829084</v>
      </c>
      <c r="AO21" s="37"/>
      <c r="AP21" s="33" t="n">
        <f aca="false">AP20*(1+AN21)</f>
        <v>603784961.438112</v>
      </c>
      <c r="AQ21" s="33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295808972.396677</v>
      </c>
      <c r="AR21" s="38" t="n">
        <f aca="false">AP21/AF85</f>
        <v>0.101039331764617</v>
      </c>
      <c r="AS21" s="38" t="n">
        <f aca="false">AQ21/AF85</f>
        <v>0.0495016318885278</v>
      </c>
      <c r="AU21" s="32" t="n">
        <v>11267048</v>
      </c>
      <c r="AW21" s="32" t="n">
        <f aca="false">(AU21-AU20)/AU20</f>
        <v>0.000442014656275445</v>
      </c>
      <c r="AX21" s="48" t="n">
        <v>6485.7556979743</v>
      </c>
      <c r="AY21" s="35" t="n">
        <f aca="false">(AX21-AX20)/AX20</f>
        <v>0.00996687613964289</v>
      </c>
      <c r="BC21" s="35" t="n">
        <f aca="false">T28/AF28</f>
        <v>0.0123831502537997</v>
      </c>
      <c r="BD21" s="32" t="n">
        <f aca="false">BD20+1</f>
        <v>2032</v>
      </c>
      <c r="BE21" s="35" t="n">
        <f aca="false">SUM(T82:T85)/AVERAGE(AF82:AF85)</f>
        <v>0.0386760327644836</v>
      </c>
      <c r="BF21" s="35" t="n">
        <f aca="false">SUM(P82:P85)/AVERAGE(AF82:AF85)</f>
        <v>0.0130571670539007</v>
      </c>
      <c r="BG21" s="35" t="n">
        <f aca="false">SUM(D82:D85)/AVERAGE(AF82:AF85)</f>
        <v>0.0763172569142516</v>
      </c>
      <c r="BH21" s="35" t="n">
        <f aca="false">(SUM(H82:H85)+SUM(J82:J85))/AVERAGE(AF82:AF85)</f>
        <v>0.0134783806881397</v>
      </c>
      <c r="BI21" s="37" t="n">
        <f aca="false">AK21-BH21</f>
        <v>-0.0641767718918084</v>
      </c>
      <c r="BJ21" s="16" t="n">
        <f aca="false">BH21+BG21</f>
        <v>0.0897956376023913</v>
      </c>
    </row>
    <row r="22" s="24" customFormat="true" ht="12" hidden="false" customHeight="false" outlineLevel="0" collapsed="false">
      <c r="A22" s="24" t="n">
        <f aca="false">A18+1</f>
        <v>2017</v>
      </c>
      <c r="B22" s="24" t="n">
        <f aca="false">B18</f>
        <v>1</v>
      </c>
      <c r="C22" s="25"/>
      <c r="D22" s="43" t="n">
        <v>102535854.504951</v>
      </c>
      <c r="E22" s="25"/>
      <c r="F22" s="26" t="n">
        <v>18637105.2962565</v>
      </c>
      <c r="G22" s="43" t="n">
        <v>68797.3115486279</v>
      </c>
      <c r="H22" s="43" t="n">
        <v>378502.509652012</v>
      </c>
      <c r="I22" s="43" t="n">
        <v>2127.7519035658</v>
      </c>
      <c r="J22" s="43" t="n">
        <v>11706.2631851137</v>
      </c>
      <c r="K22" s="25"/>
      <c r="L22" s="43" t="n">
        <v>4044937.09037772</v>
      </c>
      <c r="M22" s="26"/>
      <c r="N22" s="43" t="n">
        <v>770217.787783433</v>
      </c>
      <c r="O22" s="25"/>
      <c r="P22" s="43" t="n">
        <v>25226623.2012116</v>
      </c>
      <c r="Q22" s="26"/>
      <c r="R22" s="43" t="n">
        <v>25226708.8081896</v>
      </c>
      <c r="S22" s="26"/>
      <c r="T22" s="43" t="n">
        <v>73552285.3990639</v>
      </c>
      <c r="U22" s="25"/>
      <c r="V22" s="43" t="n">
        <v>87135.5671138854</v>
      </c>
      <c r="W22" s="26"/>
      <c r="X22" s="43" t="n">
        <v>309842.973335814</v>
      </c>
      <c r="Y22" s="25"/>
      <c r="Z22" s="25" t="n">
        <f aca="false">R22+V22-N22-L22-F22</f>
        <v>1861584.20088585</v>
      </c>
      <c r="AA22" s="25"/>
      <c r="AB22" s="25" t="n">
        <f aca="false">T22-P22-D22</f>
        <v>-54210192.3070985</v>
      </c>
      <c r="AC22" s="13"/>
      <c r="AD22" s="25" t="n">
        <v>9157377218.4824</v>
      </c>
      <c r="AE22" s="25" t="n">
        <v>172.09591728</v>
      </c>
      <c r="AF22" s="25" t="n">
        <f aca="false">AD22*100/AE22</f>
        <v>5321089171.21105</v>
      </c>
      <c r="AG22" s="25"/>
      <c r="AH22" s="25"/>
      <c r="AI22" s="27" t="n">
        <f aca="false">AB22/AF22</f>
        <v>-0.01018780000914</v>
      </c>
      <c r="AJ22" s="28" t="n">
        <f aca="false">AJ21+1</f>
        <v>2033</v>
      </c>
      <c r="AK22" s="29" t="n">
        <f aca="false">SUM(AB86:AB89)/AVERAGE(AF86:AF89)</f>
        <v>-0.0520481904324888</v>
      </c>
      <c r="AL22" s="25" t="n">
        <v>12290543.4441807</v>
      </c>
      <c r="AM22" s="29" t="n">
        <f aca="false">AL22/AVERAGE(AF86:AF89)</f>
        <v>0.0020605761182859</v>
      </c>
      <c r="AN22" s="29" t="n">
        <f aca="false">(AF89-AF85)/AF85</f>
        <v>-0.00338374008233662</v>
      </c>
      <c r="AO22" s="29"/>
      <c r="AP22" s="25" t="n">
        <f aca="false">AP21*(1+AN22)</f>
        <v>601741910.062982</v>
      </c>
      <c r="AQ22" s="25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282536561.10983</v>
      </c>
      <c r="AR22" s="30" t="n">
        <f aca="false">AP22/AF89</f>
        <v>0.101039331764617</v>
      </c>
      <c r="AS22" s="30" t="n">
        <f aca="false">AQ22/AF89</f>
        <v>0.0474411119721115</v>
      </c>
      <c r="AU22" s="24" t="n">
        <v>11118502</v>
      </c>
      <c r="AW22" s="24" t="n">
        <f aca="false">(AU22-AU21)/AU21</f>
        <v>-0.013184109981603</v>
      </c>
      <c r="AX22" s="45" t="n">
        <v>6583.2437564606</v>
      </c>
      <c r="AY22" s="27" t="n">
        <f aca="false">(AX22-AX21)/AX21</f>
        <v>0.0150311024691769</v>
      </c>
      <c r="BC22" s="27" t="n">
        <f aca="false">T29/AF29</f>
        <v>0.0142573661199776</v>
      </c>
      <c r="BD22" s="24" t="n">
        <f aca="false">BD21+1</f>
        <v>2033</v>
      </c>
      <c r="BE22" s="27" t="n">
        <f aca="false">SUM(T86:T89)/AVERAGE(AF86:AF89)</f>
        <v>0.0382789303134671</v>
      </c>
      <c r="BF22" s="27" t="n">
        <f aca="false">SUM(P86:P89)/AVERAGE(AF86:AF89)</f>
        <v>0.0131457234935068</v>
      </c>
      <c r="BG22" s="27" t="n">
        <f aca="false">SUM(D86:D89)/AVERAGE(AF86:AF89)</f>
        <v>0.0771813972524492</v>
      </c>
      <c r="BH22" s="27" t="n">
        <f aca="false">(SUM(H86:H89)+SUM(J86:J89))/AVERAGE(AF86:AF89)</f>
        <v>0.0147734776144921</v>
      </c>
      <c r="BI22" s="29" t="n">
        <f aca="false">AK22-BH22</f>
        <v>-0.0668216680469809</v>
      </c>
      <c r="BJ22" s="16" t="n">
        <f aca="false">BH22+BG22</f>
        <v>0.0919548748669413</v>
      </c>
    </row>
    <row r="23" s="32" customFormat="true" ht="12" hidden="false" customHeight="false" outlineLevel="0" collapsed="false">
      <c r="A23" s="32" t="n">
        <f aca="false">A19+1</f>
        <v>2017</v>
      </c>
      <c r="B23" s="32" t="n">
        <f aca="false">B19</f>
        <v>2</v>
      </c>
      <c r="C23" s="33"/>
      <c r="D23" s="46" t="n">
        <v>109518708.34429</v>
      </c>
      <c r="E23" s="33"/>
      <c r="F23" s="34" t="n">
        <v>19906321.6391685</v>
      </c>
      <c r="G23" s="46" t="n">
        <v>101425.135145915</v>
      </c>
      <c r="H23" s="46" t="n">
        <v>558011.168319977</v>
      </c>
      <c r="I23" s="46" t="n">
        <v>3136.859849874</v>
      </c>
      <c r="J23" s="46" t="n">
        <v>17258.0773707228</v>
      </c>
      <c r="K23" s="33"/>
      <c r="L23" s="46" t="n">
        <v>3730411.45502646</v>
      </c>
      <c r="M23" s="34"/>
      <c r="N23" s="46" t="n">
        <v>825178.862081826</v>
      </c>
      <c r="O23" s="33"/>
      <c r="P23" s="46" t="n">
        <v>23857466.354614</v>
      </c>
      <c r="Q23" s="34"/>
      <c r="R23" s="46" t="n">
        <v>23897013.4058111</v>
      </c>
      <c r="S23" s="34"/>
      <c r="T23" s="46" t="n">
        <v>83466678.9658522</v>
      </c>
      <c r="U23" s="33"/>
      <c r="V23" s="46" t="n">
        <v>96012.0551035051</v>
      </c>
      <c r="W23" s="34"/>
      <c r="X23" s="46" t="n">
        <v>291117.694551788</v>
      </c>
      <c r="Y23" s="33"/>
      <c r="Z23" s="33" t="n">
        <f aca="false">R23+V23-N23-L23-F23</f>
        <v>-468886.495362129</v>
      </c>
      <c r="AA23" s="33"/>
      <c r="AB23" s="33" t="n">
        <f aca="false">T23-P23-D23</f>
        <v>-49909495.7330517</v>
      </c>
      <c r="AC23" s="13"/>
      <c r="AD23" s="33" t="n">
        <v>10595155405.8838</v>
      </c>
      <c r="AE23" s="33" t="n">
        <v>183.45579241</v>
      </c>
      <c r="AF23" s="33" t="n">
        <f aca="false">AD23*100/AE23</f>
        <v>5775318002.60904</v>
      </c>
      <c r="AG23" s="33"/>
      <c r="AH23" s="33"/>
      <c r="AI23" s="35" t="n">
        <f aca="false">AB23/AF23</f>
        <v>-0.00864186105605003</v>
      </c>
      <c r="AJ23" s="36" t="n">
        <f aca="false">AJ22+1</f>
        <v>2034</v>
      </c>
      <c r="AK23" s="37" t="n">
        <f aca="false">SUM(AB90:AB93)/AVERAGE(AF90:AF93)</f>
        <v>-0.0530010671074452</v>
      </c>
      <c r="AL23" s="33" t="n">
        <v>11181760.0398505</v>
      </c>
      <c r="AM23" s="37" t="n">
        <f aca="false">AL23/AVERAGE(AF90:AF93)</f>
        <v>0.00188537776570249</v>
      </c>
      <c r="AN23" s="37" t="n">
        <f aca="false">(AF93-AF89)/AF89</f>
        <v>-0.0078333183353344</v>
      </c>
      <c r="AO23" s="37"/>
      <c r="AP23" s="33" t="n">
        <f aca="false">AP22*(1+AN23)</f>
        <v>597028274.125747</v>
      </c>
      <c r="AQ23" s="33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269181804.796477</v>
      </c>
      <c r="AR23" s="38" t="n">
        <f aca="false">AP23/AF93</f>
        <v>0.101039331764617</v>
      </c>
      <c r="AS23" s="38" t="n">
        <f aca="false">AQ23/AF93</f>
        <v>0.045555547129919</v>
      </c>
      <c r="AU23" s="32" t="n">
        <v>11135499</v>
      </c>
      <c r="AW23" s="32" t="n">
        <f aca="false">(AU23-AU22)/AU22</f>
        <v>0.00152871313059979</v>
      </c>
      <c r="AX23" s="48" t="n">
        <v>6550.8123021847</v>
      </c>
      <c r="AY23" s="35" t="n">
        <f aca="false">(AX23-AX22)/AX22</f>
        <v>-0.00492636388316519</v>
      </c>
      <c r="BC23" s="35" t="n">
        <f aca="false">T30/AF30</f>
        <v>0.0114476967841556</v>
      </c>
      <c r="BD23" s="32" t="n">
        <f aca="false">BD22+1</f>
        <v>2034</v>
      </c>
      <c r="BE23" s="35" t="n">
        <f aca="false">SUM(T90:T93)/AVERAGE(AF90:AF93)</f>
        <v>0.0380746629933318</v>
      </c>
      <c r="BF23" s="35" t="n">
        <f aca="false">SUM(P90:P93)/AVERAGE(AF90:AF93)</f>
        <v>0.0132730566592559</v>
      </c>
      <c r="BG23" s="35" t="n">
        <f aca="false">SUM(D90:D93)/AVERAGE(AF90:AF93)</f>
        <v>0.0778026734415211</v>
      </c>
      <c r="BH23" s="35" t="n">
        <f aca="false">(SUM(H90:H93)+SUM(J90:J93))/AVERAGE(AF90:AF93)</f>
        <v>0.0160991503049498</v>
      </c>
      <c r="BI23" s="37" t="n">
        <f aca="false">AK23-BH23</f>
        <v>-0.069100217412395</v>
      </c>
      <c r="BJ23" s="16" t="n">
        <f aca="false">BH23+BG23</f>
        <v>0.0939018237464709</v>
      </c>
    </row>
    <row r="24" s="32" customFormat="true" ht="12" hidden="false" customHeight="false" outlineLevel="0" collapsed="false">
      <c r="A24" s="32" t="n">
        <f aca="false">A20+1</f>
        <v>2017</v>
      </c>
      <c r="B24" s="32" t="n">
        <f aca="false">B20</f>
        <v>3</v>
      </c>
      <c r="C24" s="33"/>
      <c r="D24" s="46" t="n">
        <v>104922235.937552</v>
      </c>
      <c r="E24" s="33"/>
      <c r="F24" s="34" t="n">
        <v>19070858.3697657</v>
      </c>
      <c r="G24" s="46" t="n">
        <v>122030.702309969</v>
      </c>
      <c r="H24" s="46" t="n">
        <v>671376.919231404</v>
      </c>
      <c r="I24" s="46" t="n">
        <v>3774.145432267</v>
      </c>
      <c r="J24" s="46" t="n">
        <v>20764.2346154038</v>
      </c>
      <c r="K24" s="33"/>
      <c r="L24" s="46" t="n">
        <v>3334119.18104674</v>
      </c>
      <c r="M24" s="34"/>
      <c r="N24" s="46" t="n">
        <v>790802.254506133</v>
      </c>
      <c r="O24" s="33"/>
      <c r="P24" s="46" t="n">
        <v>21577095.5497168</v>
      </c>
      <c r="Q24" s="34"/>
      <c r="R24" s="46" t="n">
        <v>21651520.9600937</v>
      </c>
      <c r="S24" s="34"/>
      <c r="T24" s="46" t="n">
        <v>74868222.9339722</v>
      </c>
      <c r="U24" s="33"/>
      <c r="V24" s="46" t="n">
        <v>104520.384366161</v>
      </c>
      <c r="W24" s="34"/>
      <c r="X24" s="46" t="n">
        <v>274843.826734437</v>
      </c>
      <c r="Y24" s="33"/>
      <c r="Z24" s="33" t="n">
        <f aca="false">R24+V24-N24-L24-F24</f>
        <v>-1439738.46085874</v>
      </c>
      <c r="AA24" s="33"/>
      <c r="AB24" s="33" t="n">
        <f aca="false">T24-P24-D24</f>
        <v>-51631108.5532966</v>
      </c>
      <c r="AC24" s="13"/>
      <c r="AD24" s="33" t="n">
        <v>10937239663.7218</v>
      </c>
      <c r="AE24" s="33" t="n">
        <v>191.50871929</v>
      </c>
      <c r="AF24" s="33" t="n">
        <f aca="false">AD24*100/AE24</f>
        <v>5711092269.98674</v>
      </c>
      <c r="AG24" s="33"/>
      <c r="AH24" s="33"/>
      <c r="AI24" s="35" t="n">
        <f aca="false">AB24/AF24</f>
        <v>-0.00904049630306822</v>
      </c>
      <c r="AJ24" s="36" t="n">
        <f aca="false">AJ23+1</f>
        <v>2035</v>
      </c>
      <c r="AK24" s="37" t="n">
        <f aca="false">SUM(AB94:AB97)/AVERAGE(AF94:AF97)</f>
        <v>-0.0540032624925179</v>
      </c>
      <c r="AL24" s="33" t="n">
        <v>10119500.0010171</v>
      </c>
      <c r="AM24" s="37" t="n">
        <f aca="false">AL24/AVERAGE(AF94:AF97)</f>
        <v>0.00171744039819113</v>
      </c>
      <c r="AN24" s="37" t="n">
        <f aca="false">(AF97-AF93)/AF93</f>
        <v>-0.00345005292174328</v>
      </c>
      <c r="AO24" s="37"/>
      <c r="AP24" s="33" t="n">
        <f aca="false">AP23*(1+AN24)</f>
        <v>594968494.984236</v>
      </c>
      <c r="AQ24" s="33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258149625.013288</v>
      </c>
      <c r="AR24" s="38" t="n">
        <f aca="false">AP24/AF97</f>
        <v>0.101039331764617</v>
      </c>
      <c r="AS24" s="38" t="n">
        <f aca="false">AQ24/AF97</f>
        <v>0.0438397424847181</v>
      </c>
      <c r="AU24" s="32" t="n">
        <v>11142497</v>
      </c>
      <c r="AW24" s="32" t="n">
        <f aca="false">(AU24-AU23)/AU23</f>
        <v>0.000628440629378172</v>
      </c>
      <c r="AX24" s="48" t="n">
        <v>6730.5417200481</v>
      </c>
      <c r="AY24" s="35" t="n">
        <f aca="false">(AX24-AX23)/AX23</f>
        <v>0.0274362032634427</v>
      </c>
      <c r="BC24" s="35" t="n">
        <f aca="false">T31/AF31</f>
        <v>0.0133255978074806</v>
      </c>
      <c r="BD24" s="32" t="n">
        <f aca="false">BD23+1</f>
        <v>2035</v>
      </c>
      <c r="BE24" s="35" t="n">
        <f aca="false">SUM(T94:T97)/AVERAGE(AF94:AF97)</f>
        <v>0.0376497665305263</v>
      </c>
      <c r="BF24" s="35" t="n">
        <f aca="false">SUM(P94:P97)/AVERAGE(AF94:AF97)</f>
        <v>0.0131846585235938</v>
      </c>
      <c r="BG24" s="35" t="n">
        <f aca="false">SUM(D94:D97)/AVERAGE(AF94:AF97)</f>
        <v>0.0784683704994503</v>
      </c>
      <c r="BH24" s="35" t="n">
        <f aca="false">(SUM(H94:H97)+SUM(J94:J97))/AVERAGE(AF94:AF97)</f>
        <v>0.017471806837789</v>
      </c>
      <c r="BI24" s="37" t="n">
        <f aca="false">AK24-BH24</f>
        <v>-0.0714750693303069</v>
      </c>
      <c r="BJ24" s="16" t="n">
        <f aca="false">BH24+BG24</f>
        <v>0.0959401773372393</v>
      </c>
    </row>
    <row r="25" customFormat="false" ht="12" hidden="false" customHeight="false" outlineLevel="0" collapsed="false">
      <c r="A25" s="32" t="n">
        <f aca="false">A21+1</f>
        <v>2017</v>
      </c>
      <c r="B25" s="32" t="n">
        <f aca="false">B21</f>
        <v>4</v>
      </c>
      <c r="C25" s="33"/>
      <c r="D25" s="46" t="n">
        <v>114172200.853627</v>
      </c>
      <c r="E25" s="33"/>
      <c r="F25" s="34" t="n">
        <v>20752148.9871784</v>
      </c>
      <c r="G25" s="46" t="n">
        <v>169001.863991236</v>
      </c>
      <c r="H25" s="46" t="n">
        <v>929798.392068514</v>
      </c>
      <c r="I25" s="46" t="n">
        <v>5226.86177292501</v>
      </c>
      <c r="J25" s="46" t="n">
        <v>28756.6513010891</v>
      </c>
      <c r="K25" s="33"/>
      <c r="L25" s="46" t="n">
        <v>3810173.35549795</v>
      </c>
      <c r="M25" s="34"/>
      <c r="N25" s="46" t="n">
        <v>862026.55930787</v>
      </c>
      <c r="O25" s="33"/>
      <c r="P25" s="46" t="n">
        <v>24444612.9643535</v>
      </c>
      <c r="Q25" s="34"/>
      <c r="R25" s="46" t="n">
        <v>24513623.4448392</v>
      </c>
      <c r="S25" s="34"/>
      <c r="T25" s="46" t="n">
        <v>85879815.979887</v>
      </c>
      <c r="U25" s="33"/>
      <c r="V25" s="46" t="n">
        <v>107997.833010581</v>
      </c>
      <c r="W25" s="34"/>
      <c r="X25" s="46" t="n">
        <v>266549.316886103</v>
      </c>
      <c r="Y25" s="33"/>
      <c r="Z25" s="33" t="n">
        <f aca="false">R25+V25-N25-L25-F25</f>
        <v>-802727.62413441</v>
      </c>
      <c r="AA25" s="33"/>
      <c r="AB25" s="33" t="n">
        <f aca="false">T25-P25-D25</f>
        <v>-52736997.8380932</v>
      </c>
      <c r="AC25" s="13"/>
      <c r="AD25" s="33" t="n">
        <v>11544217084.2855</v>
      </c>
      <c r="AE25" s="33" t="n">
        <v>200.87293846</v>
      </c>
      <c r="AF25" s="33" t="n">
        <f aca="false">AD25*100/AE25</f>
        <v>5747024548.34866</v>
      </c>
      <c r="AG25" s="33"/>
      <c r="AH25" s="33"/>
      <c r="AI25" s="35" t="n">
        <f aca="false">AB25/AF25</f>
        <v>-0.00917640030844248</v>
      </c>
      <c r="AJ25" s="36" t="n">
        <f aca="false">AJ24+1</f>
        <v>2036</v>
      </c>
      <c r="AK25" s="37" t="n">
        <f aca="false">SUM(AB98:AB101)/AVERAGE(AF98:AF101)</f>
        <v>-0.0539421019892319</v>
      </c>
      <c r="AL25" s="33" t="n">
        <v>9115069.25618185</v>
      </c>
      <c r="AM25" s="37" t="n">
        <f aca="false">AL25/AVERAGE(AF98:AF101)</f>
        <v>0.0015462767636006</v>
      </c>
      <c r="AN25" s="37" t="n">
        <f aca="false">(AF101-AF97)/AF97</f>
        <v>-0.0019570316036831</v>
      </c>
      <c r="AO25" s="37"/>
      <c r="AP25" s="33" t="n">
        <f aca="false">AP24*(1+AN25)</f>
        <v>593804122.836356</v>
      </c>
      <c r="AQ25" s="33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248537527.64367</v>
      </c>
      <c r="AR25" s="38" t="n">
        <f aca="false">AP25/AF101</f>
        <v>0.101039331764617</v>
      </c>
      <c r="AS25" s="38" t="n">
        <f aca="false">AQ25/AF101</f>
        <v>0.0422901504819411</v>
      </c>
      <c r="AT25" s="32"/>
      <c r="AU25" s="32" t="n">
        <v>11181611</v>
      </c>
      <c r="AV25" s="32"/>
      <c r="AW25" s="32" t="n">
        <f aca="false">(AU25-AU24)/AU24</f>
        <v>0.00351034422535631</v>
      </c>
      <c r="AX25" s="48" t="n">
        <v>6722.1339140824</v>
      </c>
      <c r="AY25" s="35" t="n">
        <f aca="false">(AX25-AX24)/AX24</f>
        <v>-0.00124920196849168</v>
      </c>
      <c r="AZ25" s="32" t="n">
        <v>100</v>
      </c>
      <c r="BA25" s="0" t="n">
        <v>100</v>
      </c>
      <c r="BC25" s="35" t="n">
        <f aca="false">T32/AF32</f>
        <v>0.0113976808898811</v>
      </c>
      <c r="BD25" s="32" t="n">
        <f aca="false">BD24+1</f>
        <v>2036</v>
      </c>
      <c r="BE25" s="35" t="n">
        <f aca="false">SUM(T98:T101)/AVERAGE(AF98:AF101)</f>
        <v>0.0373575260285286</v>
      </c>
      <c r="BF25" s="35" t="n">
        <f aca="false">SUM(P98:P101)/AVERAGE(AF98:AF101)</f>
        <v>0.013082084888301</v>
      </c>
      <c r="BG25" s="35" t="n">
        <f aca="false">SUM(D98:D101)/AVERAGE(AF98:AF101)</f>
        <v>0.0782175431294595</v>
      </c>
      <c r="BH25" s="35" t="n">
        <f aca="false">(SUM(H98:H101)+SUM(J98:J101))/AVERAGE(AF98:AF101)</f>
        <v>0.0187924432469063</v>
      </c>
      <c r="BI25" s="37" t="n">
        <f aca="false">AK25-BH25</f>
        <v>-0.0727345452361382</v>
      </c>
      <c r="BJ25" s="16" t="n">
        <f aca="false">BH25+BG25</f>
        <v>0.0970099863763658</v>
      </c>
    </row>
    <row r="26" s="24" customFormat="true" ht="12" hidden="false" customHeight="false" outlineLevel="0" collapsed="false">
      <c r="A26" s="24" t="n">
        <f aca="false">A22+1</f>
        <v>2018</v>
      </c>
      <c r="B26" s="24" t="n">
        <f aca="false">B22</f>
        <v>1</v>
      </c>
      <c r="C26" s="25" t="n">
        <f aca="false">D26*0.081</f>
        <v>8665935.1456223</v>
      </c>
      <c r="D26" s="43" t="n">
        <v>106986853.649658</v>
      </c>
      <c r="E26" s="25"/>
      <c r="F26" s="26" t="n">
        <v>19446127.0782854</v>
      </c>
      <c r="G26" s="43" t="n">
        <v>181129.380965877</v>
      </c>
      <c r="H26" s="43" t="n">
        <v>996520.412266999</v>
      </c>
      <c r="I26" s="43" t="n">
        <v>5601.93961750201</v>
      </c>
      <c r="J26" s="43" t="n">
        <v>30820.2189360964</v>
      </c>
      <c r="K26" s="25"/>
      <c r="L26" s="43" t="n">
        <v>4075268.38928181</v>
      </c>
      <c r="M26" s="26"/>
      <c r="N26" s="43" t="n">
        <v>810490.339812696</v>
      </c>
      <c r="O26" s="25"/>
      <c r="P26" s="43" t="n">
        <v>25636070.1120708</v>
      </c>
      <c r="Q26" s="26"/>
      <c r="R26" s="43" t="n">
        <v>25605665.761333</v>
      </c>
      <c r="S26" s="26"/>
      <c r="T26" s="43" t="n">
        <v>69697186.3090805</v>
      </c>
      <c r="U26" s="25"/>
      <c r="V26" s="43" t="n">
        <v>93350.9209005746</v>
      </c>
      <c r="W26" s="26"/>
      <c r="X26" s="43" t="n">
        <v>291300.700752347</v>
      </c>
      <c r="Y26" s="25"/>
      <c r="Z26" s="25" t="n">
        <f aca="false">R26+V26-N26-L26-F26</f>
        <v>1367130.87485364</v>
      </c>
      <c r="AA26" s="25"/>
      <c r="AB26" s="25" t="n">
        <f aca="false">T26-P26-D26</f>
        <v>-62925737.4526484</v>
      </c>
      <c r="AC26" s="13"/>
      <c r="AD26" s="25"/>
      <c r="AE26" s="25"/>
      <c r="AF26" s="25" t="n">
        <f aca="false">BA26/100*AF25</f>
        <v>5687221153.99235</v>
      </c>
      <c r="AG26" s="27" t="n">
        <f aca="false">(AF26-AF25)/AF25</f>
        <v>-0.0104059751012365</v>
      </c>
      <c r="AH26" s="27"/>
      <c r="AI26" s="27" t="n">
        <f aca="false">AB26/AF26</f>
        <v>-0.0110644083901108</v>
      </c>
      <c r="AJ26" s="28" t="n">
        <f aca="false">AJ25+1</f>
        <v>2037</v>
      </c>
      <c r="AK26" s="29" t="n">
        <f aca="false">SUM(AB102:AB105)/AVERAGE(AF102:AF105)</f>
        <v>-0.0546226692834624</v>
      </c>
      <c r="AL26" s="25" t="n">
        <v>8164968.24370793</v>
      </c>
      <c r="AM26" s="29" t="n">
        <f aca="false">AL26/AVERAGE(AF102:AF105)</f>
        <v>0.00139668013023956</v>
      </c>
      <c r="AN26" s="29" t="n">
        <f aca="false">(AF105-AF101)/AF101</f>
        <v>-0.0133955203684642</v>
      </c>
      <c r="AO26" s="29"/>
      <c r="AP26" s="25" t="n">
        <f aca="false">AP25*(1+AN26)</f>
        <v>585849807.614023</v>
      </c>
      <c r="AQ26" s="25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237093521.699982</v>
      </c>
      <c r="AR26" s="30" t="n">
        <f aca="false">AP26/AF105</f>
        <v>0.101039331764617</v>
      </c>
      <c r="AS26" s="30" t="n">
        <f aca="false">AQ26/AF105</f>
        <v>0.0408906355979702</v>
      </c>
      <c r="AU26" s="24" t="n">
        <v>11195427</v>
      </c>
      <c r="AW26" s="24" t="n">
        <f aca="false">(AU26-AU25)/AU25</f>
        <v>0.00123560012953411</v>
      </c>
      <c r="AX26" s="45" t="n">
        <v>6643.9742604884</v>
      </c>
      <c r="AY26" s="27" t="n">
        <f aca="false">(AX26-AX25)/AX25</f>
        <v>-0.0116272086502562</v>
      </c>
      <c r="AZ26" s="24" t="n">
        <f aca="false">AZ25*((1+AY26))</f>
        <v>98.8372791349744</v>
      </c>
      <c r="BA26" s="24" t="n">
        <f aca="false">BA25*(1+AW26)*(1+AY26)</f>
        <v>98.9594024898764</v>
      </c>
      <c r="BC26" s="27" t="n">
        <f aca="false">T33/AF33</f>
        <v>0.0133210233928078</v>
      </c>
      <c r="BD26" s="24" t="n">
        <f aca="false">BD25+1</f>
        <v>2037</v>
      </c>
      <c r="BE26" s="27" t="n">
        <f aca="false">SUM(T102:T105)/AVERAGE(AF102:AF105)</f>
        <v>0.0370938462964943</v>
      </c>
      <c r="BF26" s="27" t="n">
        <f aca="false">SUM(P102:P105)/AVERAGE(AF102:AF105)</f>
        <v>0.0130149823105857</v>
      </c>
      <c r="BG26" s="27" t="n">
        <f aca="false">SUM(D102:D105)/AVERAGE(AF102:AF105)</f>
        <v>0.078701533269371</v>
      </c>
      <c r="BH26" s="27" t="n">
        <f aca="false">(SUM(H102:H105)+SUM(J102:J105))/AVERAGE(AF102:AF105)</f>
        <v>0.0203390914929114</v>
      </c>
      <c r="BI26" s="29" t="n">
        <f aca="false">AK26-BH26</f>
        <v>-0.0749617607763738</v>
      </c>
      <c r="BJ26" s="16" t="n">
        <f aca="false">BH26+BG26</f>
        <v>0.0990406247622824</v>
      </c>
    </row>
    <row r="27" s="32" customFormat="true" ht="12" hidden="false" customHeight="false" outlineLevel="0" collapsed="false">
      <c r="A27" s="32" t="n">
        <f aca="false">A23+1</f>
        <v>2018</v>
      </c>
      <c r="B27" s="32" t="n">
        <f aca="false">B23</f>
        <v>2</v>
      </c>
      <c r="C27" s="33" t="n">
        <f aca="false">D27*0.081</f>
        <v>8566029.07563171</v>
      </c>
      <c r="D27" s="46" t="n">
        <v>105753445.378169</v>
      </c>
      <c r="E27" s="33"/>
      <c r="F27" s="34" t="n">
        <v>19221940.5248111</v>
      </c>
      <c r="G27" s="46" t="n">
        <v>211644.665206508</v>
      </c>
      <c r="H27" s="46" t="n">
        <v>1164406.50269452</v>
      </c>
      <c r="I27" s="46" t="n">
        <v>6545.71129504699</v>
      </c>
      <c r="J27" s="46" t="n">
        <v>36012.5722482861</v>
      </c>
      <c r="K27" s="33"/>
      <c r="L27" s="46" t="n">
        <v>3035742.35236284</v>
      </c>
      <c r="M27" s="34"/>
      <c r="N27" s="46" t="n">
        <v>802459.232773352</v>
      </c>
      <c r="O27" s="33"/>
      <c r="P27" s="46" t="n">
        <v>20704098.3450061</v>
      </c>
      <c r="Q27" s="34"/>
      <c r="R27" s="46" t="n">
        <v>20167375.4326908</v>
      </c>
      <c r="S27" s="34"/>
      <c r="T27" s="46" t="n">
        <v>80611793.4502821</v>
      </c>
      <c r="U27" s="33"/>
      <c r="V27" s="46" t="n">
        <v>96330.0005688982</v>
      </c>
      <c r="W27" s="34"/>
      <c r="X27" s="46" t="n">
        <v>292767.700141499</v>
      </c>
      <c r="Y27" s="33"/>
      <c r="Z27" s="33" t="n">
        <f aca="false">R27+V27-N27-L27-F27</f>
        <v>-2796436.6766876</v>
      </c>
      <c r="AA27" s="33"/>
      <c r="AB27" s="33" t="n">
        <f aca="false">T27-P27-D27</f>
        <v>-45845750.2728932</v>
      </c>
      <c r="AC27" s="13"/>
      <c r="AD27" s="33"/>
      <c r="AE27" s="33"/>
      <c r="AF27" s="33" t="n">
        <f aca="false">BA27/100*AF25</f>
        <v>5699009265.5698</v>
      </c>
      <c r="AG27" s="35" t="n">
        <f aca="false">(AF27-AF26)/AF26</f>
        <v>0.00207273662448956</v>
      </c>
      <c r="AH27" s="35"/>
      <c r="AI27" s="35" t="n">
        <f aca="false">AB27/AF27</f>
        <v>-0.00804451232425036</v>
      </c>
      <c r="AJ27" s="36" t="n">
        <f aca="false">AJ26+1</f>
        <v>2038</v>
      </c>
      <c r="AK27" s="37" t="n">
        <f aca="false">SUM(AB106:AB109)/AVERAGE(AF106:AF109)</f>
        <v>-0.0544167032553444</v>
      </c>
      <c r="AL27" s="33" t="n">
        <v>7266828.15259888</v>
      </c>
      <c r="AM27" s="37" t="n">
        <f aca="false">AL27/AVERAGE(AF106:AF109)</f>
        <v>0.00124428575877793</v>
      </c>
      <c r="AN27" s="37" t="n">
        <f aca="false">(AF109-AF105)/AF105</f>
        <v>0.00651202544853833</v>
      </c>
      <c r="AO27" s="37"/>
      <c r="AP27" s="33" t="n">
        <f aca="false">AP26*(1+AN27)</f>
        <v>589664876.470227</v>
      </c>
      <c r="AQ27" s="33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231348988.868879</v>
      </c>
      <c r="AR27" s="38" t="n">
        <f aca="false">AP27/AF109</f>
        <v>0.101039331764617</v>
      </c>
      <c r="AS27" s="38" t="n">
        <f aca="false">AQ27/AF109</f>
        <v>0.0396417493605143</v>
      </c>
      <c r="AU27" s="32" t="n">
        <v>11278619</v>
      </c>
      <c r="AW27" s="32" t="n">
        <f aca="false">(AU27-AU26)/AU26</f>
        <v>0.00743089120227393</v>
      </c>
      <c r="AX27" s="48" t="n">
        <v>6608.6374037279</v>
      </c>
      <c r="AY27" s="35" t="n">
        <f aca="false">(AX27-AX26)/AX26</f>
        <v>-0.00531863239908197</v>
      </c>
      <c r="AZ27" s="32" t="n">
        <f aca="false">AZ26*((1+AY27))</f>
        <v>98.31159997993</v>
      </c>
      <c r="BA27" s="32" t="n">
        <f aca="false">BA26*(1+AW27)*(1+AY27)</f>
        <v>99.1645192677547</v>
      </c>
      <c r="BC27" s="35" t="n">
        <f aca="false">T34/AF34</f>
        <v>0.0106666139030223</v>
      </c>
      <c r="BD27" s="32" t="n">
        <f aca="false">BD26+1</f>
        <v>2038</v>
      </c>
      <c r="BE27" s="35" t="n">
        <f aca="false">SUM(T106:T109)/AVERAGE(AF106:AF109)</f>
        <v>0.0368447049632074</v>
      </c>
      <c r="BF27" s="35" t="n">
        <f aca="false">SUM(P106:P109)/AVERAGE(AF106:AF109)</f>
        <v>0.0130548035081625</v>
      </c>
      <c r="BG27" s="35" t="n">
        <f aca="false">SUM(D106:D109)/AVERAGE(AF106:AF109)</f>
        <v>0.0782066047103893</v>
      </c>
      <c r="BH27" s="35" t="n">
        <f aca="false">(SUM(H106:H109)+SUM(J106:J109))/AVERAGE(AF106:AF109)</f>
        <v>0.0217512506515051</v>
      </c>
      <c r="BI27" s="37" t="n">
        <f aca="false">AK27-BH27</f>
        <v>-0.0761679539068494</v>
      </c>
      <c r="BJ27" s="16" t="n">
        <f aca="false">BH27+BG27</f>
        <v>0.0999578553618943</v>
      </c>
    </row>
    <row r="28" s="32" customFormat="true" ht="12" hidden="false" customHeight="false" outlineLevel="0" collapsed="false">
      <c r="A28" s="32" t="n">
        <f aca="false">A24+1</f>
        <v>2018</v>
      </c>
      <c r="B28" s="32" t="n">
        <f aca="false">B24</f>
        <v>3</v>
      </c>
      <c r="C28" s="33" t="n">
        <f aca="false">D28*0.081</f>
        <v>8497868.08665258</v>
      </c>
      <c r="D28" s="46" t="n">
        <v>104911951.687069</v>
      </c>
      <c r="E28" s="33"/>
      <c r="F28" s="34" t="n">
        <v>19068989.0855034</v>
      </c>
      <c r="G28" s="46" t="n">
        <v>236532.202262969</v>
      </c>
      <c r="H28" s="46" t="n">
        <v>1301330.3885686</v>
      </c>
      <c r="I28" s="46" t="n">
        <v>7315.428935968</v>
      </c>
      <c r="J28" s="46" t="n">
        <v>40247.3316052139</v>
      </c>
      <c r="K28" s="33"/>
      <c r="L28" s="46" t="n">
        <v>2894836.52334709</v>
      </c>
      <c r="M28" s="34"/>
      <c r="N28" s="46" t="n">
        <v>797806.307378031</v>
      </c>
      <c r="O28" s="33"/>
      <c r="P28" s="46" t="n">
        <v>20630643.3405315</v>
      </c>
      <c r="Q28" s="34"/>
      <c r="R28" s="46" t="n">
        <v>19410615.3933998</v>
      </c>
      <c r="S28" s="34"/>
      <c r="T28" s="46" t="n">
        <v>71436187.330241</v>
      </c>
      <c r="U28" s="33"/>
      <c r="V28" s="46" t="n">
        <v>96581.0867788934</v>
      </c>
      <c r="W28" s="34"/>
      <c r="X28" s="46" t="n">
        <v>218859.422708997</v>
      </c>
      <c r="Y28" s="33"/>
      <c r="Z28" s="33" t="n">
        <f aca="false">R28+V28-N28-L28-F28</f>
        <v>-3254435.43604986</v>
      </c>
      <c r="AA28" s="33"/>
      <c r="AB28" s="33" t="n">
        <f aca="false">T28-P28-D28</f>
        <v>-54106407.6973594</v>
      </c>
      <c r="AC28" s="13"/>
      <c r="AD28" s="33"/>
      <c r="AE28" s="33"/>
      <c r="AF28" s="33" t="n">
        <f aca="false">BA28/100*AF25</f>
        <v>5768821815.6217</v>
      </c>
      <c r="AG28" s="35" t="n">
        <f aca="false">(AF28-AF27)/AF27</f>
        <v>0.0122499449989788</v>
      </c>
      <c r="AH28" s="35"/>
      <c r="AI28" s="35" t="n">
        <f aca="false">AB28/AF28</f>
        <v>-0.00937910884174681</v>
      </c>
      <c r="AJ28" s="36" t="n">
        <f aca="false">AJ27+1</f>
        <v>2039</v>
      </c>
      <c r="AK28" s="37" t="n">
        <f aca="false">SUM(AB110:AB113)/AVERAGE(AF110:AF113)</f>
        <v>-0.0547288404090967</v>
      </c>
      <c r="AL28" s="33" t="n">
        <v>6451162.1295896</v>
      </c>
      <c r="AM28" s="37" t="n">
        <f aca="false">AL28/AVERAGE(AF110:AF113)</f>
        <v>0.00110993509932624</v>
      </c>
      <c r="AN28" s="37" t="n">
        <f aca="false">(AF113-AF109)/AF109</f>
        <v>-0.00750411363906594</v>
      </c>
      <c r="AO28" s="37"/>
      <c r="AP28" s="33" t="n">
        <f aca="false">AP27*(1+AN28)</f>
        <v>585239964.228229</v>
      </c>
      <c r="AQ28" s="33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223183975.845602</v>
      </c>
      <c r="AR28" s="38" t="n">
        <f aca="false">AP28/AF113</f>
        <v>0.101039331764617</v>
      </c>
      <c r="AS28" s="38" t="n">
        <f aca="false">AQ28/AF113</f>
        <v>0.0385318179864013</v>
      </c>
      <c r="AU28" s="32" t="n">
        <v>11305467</v>
      </c>
      <c r="AW28" s="32" t="n">
        <f aca="false">(AU28-AU27)/AU27</f>
        <v>0.00238043327822316</v>
      </c>
      <c r="AX28" s="48" t="n">
        <v>6673.706535316</v>
      </c>
      <c r="AY28" s="35" t="n">
        <f aca="false">(AX28-AX27)/AX27</f>
        <v>0.00984607379902464</v>
      </c>
      <c r="AZ28" s="32" t="n">
        <f aca="false">AZ27*((1+AY28))</f>
        <v>99.2795832486326</v>
      </c>
      <c r="BA28" s="32" t="n">
        <f aca="false">BA27*(1+AW28)*(1+AY28)</f>
        <v>100.379279174635</v>
      </c>
      <c r="BC28" s="35" t="n">
        <f aca="false">T35/AF35</f>
        <v>0.0124788534814352</v>
      </c>
      <c r="BD28" s="32" t="n">
        <f aca="false">BD27+1</f>
        <v>2039</v>
      </c>
      <c r="BE28" s="35" t="n">
        <f aca="false">SUM(T110:T113)/AVERAGE(AF110:AF113)</f>
        <v>0.036964393063674</v>
      </c>
      <c r="BF28" s="35" t="n">
        <f aca="false">SUM(P110:P113)/AVERAGE(AF110:AF113)</f>
        <v>0.0130112276984255</v>
      </c>
      <c r="BG28" s="35" t="n">
        <f aca="false">SUM(D110:D113)/AVERAGE(AF110:AF113)</f>
        <v>0.0786820057743453</v>
      </c>
      <c r="BH28" s="35" t="n">
        <f aca="false">(SUM(H110:H113)+SUM(J110:J113))/AVERAGE(AF110:AF113)</f>
        <v>0.0233325212113751</v>
      </c>
      <c r="BI28" s="37" t="n">
        <f aca="false">AK28-BH28</f>
        <v>-0.0780613616204719</v>
      </c>
      <c r="BJ28" s="16" t="n">
        <f aca="false">BH28+BG28</f>
        <v>0.10201452698572</v>
      </c>
    </row>
    <row r="29" s="32" customFormat="true" ht="12" hidden="false" customHeight="false" outlineLevel="0" collapsed="false">
      <c r="A29" s="32" t="n">
        <f aca="false">A25+1</f>
        <v>2018</v>
      </c>
      <c r="B29" s="32" t="n">
        <f aca="false">B25</f>
        <v>4</v>
      </c>
      <c r="C29" s="33" t="n">
        <f aca="false">D29*0.081</f>
        <v>8526595.05417505</v>
      </c>
      <c r="D29" s="46" t="n">
        <v>105266605.607099</v>
      </c>
      <c r="E29" s="33"/>
      <c r="F29" s="34" t="n">
        <v>19133451.6335872</v>
      </c>
      <c r="G29" s="46" t="n">
        <v>250323.649637475</v>
      </c>
      <c r="H29" s="46" t="n">
        <v>1377206.86288831</v>
      </c>
      <c r="I29" s="46" t="n">
        <v>7741.96854548901</v>
      </c>
      <c r="J29" s="46" t="n">
        <v>42594.0266872677</v>
      </c>
      <c r="K29" s="33"/>
      <c r="L29" s="46" t="n">
        <v>2968017.02486723</v>
      </c>
      <c r="M29" s="34"/>
      <c r="N29" s="46" t="n">
        <v>801738.967307512</v>
      </c>
      <c r="O29" s="33"/>
      <c r="P29" s="46" t="n">
        <v>21462304.5773167</v>
      </c>
      <c r="Q29" s="34"/>
      <c r="R29" s="46" t="n">
        <v>19811985.698283</v>
      </c>
      <c r="S29" s="34"/>
      <c r="T29" s="46" t="n">
        <v>82303817.3459593</v>
      </c>
      <c r="U29" s="33"/>
      <c r="V29" s="46" t="n">
        <v>104614.703701447</v>
      </c>
      <c r="W29" s="34"/>
      <c r="X29" s="46" t="n">
        <v>241154.601376422</v>
      </c>
      <c r="Y29" s="33"/>
      <c r="Z29" s="33" t="n">
        <f aca="false">R29+V29-N29-L29-F29</f>
        <v>-2986607.2237775</v>
      </c>
      <c r="AA29" s="33"/>
      <c r="AB29" s="33" t="n">
        <f aca="false">T29-P29-D29</f>
        <v>-44425092.8384568</v>
      </c>
      <c r="AC29" s="13"/>
      <c r="AD29" s="33"/>
      <c r="AE29" s="33"/>
      <c r="AF29" s="33" t="n">
        <f aca="false">BA29/100*AF25</f>
        <v>5772722440.6922</v>
      </c>
      <c r="AG29" s="35" t="n">
        <f aca="false">(AF29-AF28)/AF28</f>
        <v>0.000676156275087565</v>
      </c>
      <c r="AH29" s="35"/>
      <c r="AI29" s="35" t="n">
        <f aca="false">AB29/AF29</f>
        <v>-0.00769569181523473</v>
      </c>
      <c r="AJ29" s="36" t="n">
        <f aca="false">AJ28+1</f>
        <v>2040</v>
      </c>
      <c r="AK29" s="37" t="n">
        <f aca="false">SUM(AB114:AB117)/AVERAGE(AF114:AF117)</f>
        <v>-0.0544809065948426</v>
      </c>
      <c r="AL29" s="33" t="n">
        <v>5687417.63856775</v>
      </c>
      <c r="AM29" s="37" t="n">
        <f aca="false">AL29/AVERAGE(AF114:AF117)</f>
        <v>0.000981665714890205</v>
      </c>
      <c r="AN29" s="37" t="n">
        <f aca="false">(AF117-AF113)/AF113</f>
        <v>-0.00075652219559245</v>
      </c>
      <c r="AO29" s="37"/>
      <c r="AP29" s="33" t="n">
        <f aca="false">AP28*(1+AN29)</f>
        <v>584797217.205542</v>
      </c>
      <c r="AQ29" s="33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217329686.896516</v>
      </c>
      <c r="AR29" s="38" t="n">
        <f aca="false">AP29/AF117</f>
        <v>0.101039331764617</v>
      </c>
      <c r="AS29" s="38" t="n">
        <f aca="false">AQ29/AF117</f>
        <v>0.0375495055218764</v>
      </c>
      <c r="AU29" s="32" t="n">
        <v>11298518</v>
      </c>
      <c r="AW29" s="32" t="n">
        <f aca="false">(AU29-AU28)/AU28</f>
        <v>-0.000614658377225815</v>
      </c>
      <c r="AX29" s="48" t="n">
        <v>6682.3263517394</v>
      </c>
      <c r="AY29" s="35" t="n">
        <f aca="false">(AX29-AX28)/AX28</f>
        <v>0.00129160855032892</v>
      </c>
      <c r="AZ29" s="32" t="n">
        <f aca="false">AZ28*((1+AY29))</f>
        <v>99.4078136072296</v>
      </c>
      <c r="BA29" s="32" t="n">
        <f aca="false">BA28*(1+AW29)*(1+AY29)</f>
        <v>100.447151254138</v>
      </c>
      <c r="BC29" s="35" t="n">
        <f aca="false">T36/AF36</f>
        <v>0.0106539549169567</v>
      </c>
      <c r="BD29" s="32" t="n">
        <f aca="false">BD28+1</f>
        <v>2040</v>
      </c>
      <c r="BE29" s="35" t="n">
        <f aca="false">SUM(T114:T117)/AVERAGE(AF114:AF117)</f>
        <v>0.036901375728621</v>
      </c>
      <c r="BF29" s="35" t="n">
        <f aca="false">SUM(P114:P117)/AVERAGE(AF114:AF117)</f>
        <v>0.012878916908743</v>
      </c>
      <c r="BG29" s="35" t="n">
        <f aca="false">SUM(D114:D117)/AVERAGE(AF114:AF117)</f>
        <v>0.0785033654147207</v>
      </c>
      <c r="BH29" s="35" t="n">
        <f aca="false">(SUM(H114:H117)+SUM(J114:J117))/AVERAGE(AF114:AF117)</f>
        <v>0.0248671215476689</v>
      </c>
      <c r="BI29" s="37" t="n">
        <f aca="false">AK29-BH29</f>
        <v>-0.0793480281425115</v>
      </c>
      <c r="BJ29" s="16" t="n">
        <f aca="false">BH29+BG29</f>
        <v>0.10337048696239</v>
      </c>
    </row>
    <row r="30" s="24" customFormat="true" ht="12" hidden="false" customHeight="false" outlineLevel="0" collapsed="false">
      <c r="A30" s="24" t="n">
        <f aca="false">A26+1</f>
        <v>2019</v>
      </c>
      <c r="B30" s="24" t="n">
        <f aca="false">B26</f>
        <v>1</v>
      </c>
      <c r="C30" s="25"/>
      <c r="D30" s="43" t="n">
        <v>106009309.730478</v>
      </c>
      <c r="E30" s="25"/>
      <c r="F30" s="26" t="n">
        <v>19268446.8995671</v>
      </c>
      <c r="G30" s="43" t="n">
        <v>280668.754719252</v>
      </c>
      <c r="H30" s="43" t="n">
        <v>1544156.67779478</v>
      </c>
      <c r="I30" s="43" t="n">
        <v>8680.47695007903</v>
      </c>
      <c r="J30" s="43" t="n">
        <v>47757.4230245758</v>
      </c>
      <c r="K30" s="25"/>
      <c r="L30" s="43" t="n">
        <v>3405203.21961454</v>
      </c>
      <c r="M30" s="26"/>
      <c r="N30" s="43" t="n">
        <v>808838.780261323</v>
      </c>
      <c r="O30" s="25"/>
      <c r="P30" s="43" t="n">
        <v>24105867.287215</v>
      </c>
      <c r="Q30" s="26"/>
      <c r="R30" s="43" t="n">
        <v>22119608.0172109</v>
      </c>
      <c r="S30" s="26"/>
      <c r="T30" s="43" t="n">
        <v>66692243.4697278</v>
      </c>
      <c r="U30" s="25"/>
      <c r="V30" s="43" t="n">
        <v>103309.89747295</v>
      </c>
      <c r="W30" s="26"/>
      <c r="X30" s="43" t="n">
        <v>262525.071464821</v>
      </c>
      <c r="Y30" s="25"/>
      <c r="Z30" s="25" t="n">
        <f aca="false">R30+V30-N30-L30-F30</f>
        <v>-1259570.98475913</v>
      </c>
      <c r="AA30" s="25"/>
      <c r="AB30" s="25" t="n">
        <f aca="false">T30-P30-D30</f>
        <v>-63422933.5479653</v>
      </c>
      <c r="AC30" s="13"/>
      <c r="AD30" s="25"/>
      <c r="AE30" s="25"/>
      <c r="AF30" s="25" t="n">
        <f aca="false">BA30/100*AF25</f>
        <v>5825821973.38024</v>
      </c>
      <c r="AG30" s="27" t="n">
        <f aca="false">(AF30-AF29)/AF29</f>
        <v>0.00919835194461151</v>
      </c>
      <c r="AH30" s="27"/>
      <c r="AI30" s="27" t="n">
        <f aca="false">AB30/AF30</f>
        <v>-0.0108865210502075</v>
      </c>
      <c r="AL30" s="25"/>
      <c r="AQ30" s="41" t="n">
        <f aca="false">(AQ29-AQ6)/AQ6</f>
        <v>-0.625729552200658</v>
      </c>
      <c r="AU30" s="24" t="n">
        <v>11397825</v>
      </c>
      <c r="AW30" s="24" t="n">
        <f aca="false">(AU30-AU29)/AU29</f>
        <v>0.00878938281994152</v>
      </c>
      <c r="AX30" s="45" t="n">
        <v>6685.0354059834</v>
      </c>
      <c r="AY30" s="27" t="n">
        <f aca="false">(AX30-AX29)/AX29</f>
        <v>0.000405405857392001</v>
      </c>
      <c r="AZ30" s="24" t="n">
        <f aca="false">AZ29*((1+AY30))</f>
        <v>99.4481141171365</v>
      </c>
      <c r="BA30" s="24" t="n">
        <f aca="false">BA29*(1+AW30)*(1+AY30)</f>
        <v>101.371099503207</v>
      </c>
      <c r="BC30" s="27" t="n">
        <f aca="false">T37/AF37</f>
        <v>0.0124009959966532</v>
      </c>
    </row>
    <row r="31" s="32" customFormat="true" ht="12" hidden="false" customHeight="false" outlineLevel="0" collapsed="false">
      <c r="A31" s="32" t="n">
        <f aca="false">A27+1</f>
        <v>2019</v>
      </c>
      <c r="B31" s="32" t="n">
        <f aca="false">B27</f>
        <v>2</v>
      </c>
      <c r="C31" s="33"/>
      <c r="D31" s="46" t="n">
        <v>106927601.222815</v>
      </c>
      <c r="E31" s="33"/>
      <c r="F31" s="34" t="n">
        <v>19435357.2483224</v>
      </c>
      <c r="G31" s="46" t="n">
        <v>301840.053265145</v>
      </c>
      <c r="H31" s="46" t="n">
        <v>1660634.91585134</v>
      </c>
      <c r="I31" s="46" t="n">
        <v>9335.25937933399</v>
      </c>
      <c r="J31" s="46" t="n">
        <v>51359.8427582868</v>
      </c>
      <c r="K31" s="33"/>
      <c r="L31" s="46" t="n">
        <v>2846446.40479886</v>
      </c>
      <c r="M31" s="34"/>
      <c r="N31" s="46" t="n">
        <v>816380.634617064</v>
      </c>
      <c r="O31" s="33"/>
      <c r="P31" s="46" t="n">
        <v>21187641.4006166</v>
      </c>
      <c r="Q31" s="34"/>
      <c r="R31" s="46" t="n">
        <v>19261709.3063727</v>
      </c>
      <c r="S31" s="34"/>
      <c r="T31" s="46" t="n">
        <v>77679830.9547818</v>
      </c>
      <c r="U31" s="33"/>
      <c r="V31" s="46" t="n">
        <v>102632.681128769</v>
      </c>
      <c r="W31" s="34"/>
      <c r="X31" s="46" t="n">
        <v>271259.41988334</v>
      </c>
      <c r="Y31" s="33"/>
      <c r="Z31" s="33" t="n">
        <f aca="false">R31+V31-N31-L31-F31</f>
        <v>-3733842.30023679</v>
      </c>
      <c r="AA31" s="33"/>
      <c r="AB31" s="33" t="n">
        <f aca="false">T31-P31-D31</f>
        <v>-50435411.6686496</v>
      </c>
      <c r="AC31" s="13"/>
      <c r="AD31" s="33"/>
      <c r="AE31" s="33"/>
      <c r="AF31" s="33" t="n">
        <f aca="false">BA31/100*AF25</f>
        <v>5829369314.3864</v>
      </c>
      <c r="AG31" s="35" t="n">
        <f aca="false">(AF31-AF30)/AF30</f>
        <v>0.000608899657827802</v>
      </c>
      <c r="AH31" s="35"/>
      <c r="AI31" s="35" t="n">
        <f aca="false">AB31/AF31</f>
        <v>-0.00865194997067336</v>
      </c>
      <c r="AU31" s="32" t="n">
        <v>11388578</v>
      </c>
      <c r="AW31" s="32" t="n">
        <f aca="false">(AU31-AU30)/AU30</f>
        <v>-0.00081129513744947</v>
      </c>
      <c r="AX31" s="48" t="n">
        <v>6694.5371672059</v>
      </c>
      <c r="AY31" s="35" t="n">
        <f aca="false">(AX31-AX30)/AX30</f>
        <v>0.00142134792794001</v>
      </c>
      <c r="AZ31" s="32" t="n">
        <f aca="false">AZ30*((1+AY31))</f>
        <v>99.5894644880744</v>
      </c>
      <c r="BA31" s="32" t="n">
        <f aca="false">BA30*(1+AW31)*(1+AY31)</f>
        <v>101.432824331008</v>
      </c>
      <c r="BC31" s="35" t="n">
        <f aca="false">T38/AF38</f>
        <v>0.00988219082050328</v>
      </c>
    </row>
    <row r="32" s="32" customFormat="true" ht="12" hidden="false" customHeight="false" outlineLevel="0" collapsed="false">
      <c r="A32" s="32" t="n">
        <f aca="false">A28+1</f>
        <v>2019</v>
      </c>
      <c r="B32" s="32" t="n">
        <f aca="false">B28</f>
        <v>3</v>
      </c>
      <c r="C32" s="33" t="n">
        <f aca="false">SUM(C26:C29)</f>
        <v>34256427.3620816</v>
      </c>
      <c r="D32" s="46" t="n">
        <v>107598279.434807</v>
      </c>
      <c r="E32" s="33"/>
      <c r="F32" s="34" t="n">
        <v>19557260.9523209</v>
      </c>
      <c r="G32" s="46" t="n">
        <v>330317.92338829</v>
      </c>
      <c r="H32" s="46" t="n">
        <v>1817311.75493881</v>
      </c>
      <c r="I32" s="46" t="n">
        <v>10216.018249123</v>
      </c>
      <c r="J32" s="46" t="n">
        <v>56205.5181939872</v>
      </c>
      <c r="K32" s="33"/>
      <c r="L32" s="46" t="n">
        <v>2798864.59785406</v>
      </c>
      <c r="M32" s="34"/>
      <c r="N32" s="46" t="n">
        <v>822852.169643782</v>
      </c>
      <c r="O32" s="33"/>
      <c r="P32" s="46" t="n">
        <v>20783188.2047649</v>
      </c>
      <c r="Q32" s="34"/>
      <c r="R32" s="46" t="n">
        <v>19050411.5602472</v>
      </c>
      <c r="S32" s="34"/>
      <c r="T32" s="46" t="n">
        <v>66181509.4149578</v>
      </c>
      <c r="U32" s="33"/>
      <c r="V32" s="46" t="n">
        <v>105884.524943138</v>
      </c>
      <c r="W32" s="34"/>
      <c r="X32" s="46" t="n">
        <v>234470.59948494</v>
      </c>
      <c r="Y32" s="33"/>
      <c r="Z32" s="33" t="n">
        <f aca="false">R32+V32-N32-L32-F32</f>
        <v>-4022681.63462837</v>
      </c>
      <c r="AA32" s="33"/>
      <c r="AB32" s="33" t="n">
        <f aca="false">T32-P32-D32</f>
        <v>-62199958.2246145</v>
      </c>
      <c r="AC32" s="13"/>
      <c r="AD32" s="33"/>
      <c r="AE32" s="33"/>
      <c r="AF32" s="33" t="n">
        <f aca="false">BA32/100*AF25</f>
        <v>5806576798.76912</v>
      </c>
      <c r="AG32" s="35" t="n">
        <f aca="false">(AF32-AF31)/AF31</f>
        <v>-0.00390994537968831</v>
      </c>
      <c r="AH32" s="35"/>
      <c r="AI32" s="35" t="n">
        <f aca="false">AB32/AF32</f>
        <v>-0.0107119840794665</v>
      </c>
      <c r="AU32" s="32" t="n">
        <v>11375749</v>
      </c>
      <c r="AW32" s="32" t="n">
        <f aca="false">(AU32-AU31)/AU31</f>
        <v>-0.00112647953063148</v>
      </c>
      <c r="AX32" s="48" t="n">
        <v>6675.8821371162</v>
      </c>
      <c r="AY32" s="35" t="n">
        <f aca="false">(AX32-AX31)/AX31</f>
        <v>-0.00278660490243955</v>
      </c>
      <c r="AZ32" s="32" t="n">
        <f aca="false">AZ31*((1+AY32))</f>
        <v>99.3119479981007</v>
      </c>
      <c r="BA32" s="32" t="n">
        <f aca="false">BA31*(1+AW32)*(1+AY32)</f>
        <v>101.036227528166</v>
      </c>
      <c r="BC32" s="35" t="n">
        <f aca="false">T39/AF39</f>
        <v>0.0116436605190303</v>
      </c>
    </row>
    <row r="33" s="32" customFormat="true" ht="12" hidden="false" customHeight="false" outlineLevel="0" collapsed="false">
      <c r="A33" s="32" t="n">
        <f aca="false">A29+1</f>
        <v>2019</v>
      </c>
      <c r="B33" s="32" t="n">
        <f aca="false">B29</f>
        <v>4</v>
      </c>
      <c r="C33" s="33"/>
      <c r="D33" s="46" t="n">
        <v>107734498.110001</v>
      </c>
      <c r="E33" s="33"/>
      <c r="F33" s="34" t="n">
        <v>19582020.3089885</v>
      </c>
      <c r="G33" s="46" t="n">
        <v>366302.788406259</v>
      </c>
      <c r="H33" s="46" t="n">
        <v>2015289.86501601</v>
      </c>
      <c r="I33" s="46" t="n">
        <v>11328.95221875</v>
      </c>
      <c r="J33" s="46" t="n">
        <v>62328.5525262671</v>
      </c>
      <c r="K33" s="33"/>
      <c r="L33" s="46" t="n">
        <v>2843514.47735297</v>
      </c>
      <c r="M33" s="34"/>
      <c r="N33" s="46" t="n">
        <v>825160.537196249</v>
      </c>
      <c r="O33" s="33"/>
      <c r="P33" s="46" t="n">
        <v>20871335.6778</v>
      </c>
      <c r="Q33" s="34"/>
      <c r="R33" s="46" t="n">
        <v>19294799.9544188</v>
      </c>
      <c r="S33" s="34"/>
      <c r="T33" s="46" t="n">
        <v>77951242.2544289</v>
      </c>
      <c r="U33" s="33"/>
      <c r="V33" s="46" t="n">
        <v>103795.772235135</v>
      </c>
      <c r="W33" s="34"/>
      <c r="X33" s="46" t="n">
        <v>241953.188719268</v>
      </c>
      <c r="Y33" s="33"/>
      <c r="Z33" s="33" t="n">
        <f aca="false">R33+V33-N33-L33-F33</f>
        <v>-3852099.59688381</v>
      </c>
      <c r="AA33" s="33"/>
      <c r="AB33" s="33" t="n">
        <f aca="false">T33-P33-D33</f>
        <v>-50654591.5333725</v>
      </c>
      <c r="AC33" s="13"/>
      <c r="AD33" s="33"/>
      <c r="AE33" s="33"/>
      <c r="AF33" s="33" t="n">
        <f aca="false">BA33/100*AF25</f>
        <v>5851745767.2596</v>
      </c>
      <c r="AG33" s="35" t="n">
        <f aca="false">(AF33-AF32)/AF32</f>
        <v>0.00777893241678285</v>
      </c>
      <c r="AH33" s="35" t="n">
        <f aca="false">(AF33-AF29)/AF29</f>
        <v>0.0136890916511703</v>
      </c>
      <c r="AI33" s="35" t="n">
        <f aca="false">AB33/AF33</f>
        <v>-0.00865632130103531</v>
      </c>
      <c r="AU33" s="32" t="n">
        <v>11449719</v>
      </c>
      <c r="AW33" s="32" t="n">
        <f aca="false">(AU33-AU32)/AU32</f>
        <v>0.00650242898291796</v>
      </c>
      <c r="AX33" s="48" t="n">
        <v>6684.3488692638</v>
      </c>
      <c r="AY33" s="35" t="n">
        <f aca="false">(AX33-AX32)/AX32</f>
        <v>0.00126825668483976</v>
      </c>
      <c r="AZ33" s="32" t="n">
        <f aca="false">AZ32*((1+AY33))</f>
        <v>99.4379010400337</v>
      </c>
      <c r="BA33" s="32" t="n">
        <f aca="false">BA32*(1+AW33)*(1+AY33)</f>
        <v>101.822181513754</v>
      </c>
      <c r="BC33" s="35" t="n">
        <f aca="false">T40/AF40</f>
        <v>0.00985764251122909</v>
      </c>
    </row>
    <row r="34" s="24" customFormat="true" ht="12" hidden="false" customHeight="false" outlineLevel="0" collapsed="false">
      <c r="A34" s="24" t="n">
        <f aca="false">A30+1</f>
        <v>2020</v>
      </c>
      <c r="B34" s="24" t="n">
        <f aca="false">B30</f>
        <v>1</v>
      </c>
      <c r="C34" s="25"/>
      <c r="D34" s="43" t="n">
        <v>109650757.203007</v>
      </c>
      <c r="E34" s="25"/>
      <c r="F34" s="26" t="n">
        <v>19930323.0823324</v>
      </c>
      <c r="G34" s="43" t="n">
        <v>411106.279397328</v>
      </c>
      <c r="H34" s="43" t="n">
        <v>2261785.45328191</v>
      </c>
      <c r="I34" s="43" t="n">
        <v>12714.627197856</v>
      </c>
      <c r="J34" s="43" t="n">
        <v>69952.1274210928</v>
      </c>
      <c r="K34" s="25"/>
      <c r="L34" s="43" t="n">
        <v>3354073.65217516</v>
      </c>
      <c r="M34" s="26"/>
      <c r="N34" s="43" t="n">
        <v>841160.051930443</v>
      </c>
      <c r="O34" s="25"/>
      <c r="P34" s="43" t="n">
        <v>23846839.1432177</v>
      </c>
      <c r="Q34" s="26"/>
      <c r="R34" s="43" t="n">
        <v>22032118.5491149</v>
      </c>
      <c r="S34" s="26"/>
      <c r="T34" s="43" t="n">
        <v>62191441.6678139</v>
      </c>
      <c r="U34" s="25"/>
      <c r="V34" s="43" t="n">
        <v>103662.022524521</v>
      </c>
      <c r="W34" s="26"/>
      <c r="X34" s="43" t="n">
        <v>242583.844888613</v>
      </c>
      <c r="Y34" s="25"/>
      <c r="Z34" s="25" t="n">
        <f aca="false">R34+V34-N34-L34-F34</f>
        <v>-1989776.21479858</v>
      </c>
      <c r="AA34" s="25"/>
      <c r="AB34" s="25" t="n">
        <f aca="false">T34-P34-D34</f>
        <v>-71306154.6784108</v>
      </c>
      <c r="AC34" s="13"/>
      <c r="AD34" s="25"/>
      <c r="AE34" s="25"/>
      <c r="AF34" s="25" t="n">
        <f aca="false">BA34/100*AF25</f>
        <v>5830476497.34397</v>
      </c>
      <c r="AG34" s="27" t="n">
        <f aca="false">(AF34-AF33)/AF33</f>
        <v>-0.00363468796519413</v>
      </c>
      <c r="AH34" s="27"/>
      <c r="AI34" s="27" t="n">
        <f aca="false">AB34/AF34</f>
        <v>-0.0122299017431755</v>
      </c>
      <c r="AU34" s="24" t="n">
        <v>11461882</v>
      </c>
      <c r="AW34" s="24" t="n">
        <f aca="false">(AU34-AU33)/AU33</f>
        <v>0.00106229681269907</v>
      </c>
      <c r="AX34" s="45" t="n">
        <v>6652.9859011558</v>
      </c>
      <c r="AY34" s="27" t="n">
        <f aca="false">(AX34-AX33)/AX33</f>
        <v>-0.00469200048073708</v>
      </c>
      <c r="AZ34" s="24" t="n">
        <f aca="false">AZ33*((1+AY34))</f>
        <v>98.9713383605504</v>
      </c>
      <c r="BA34" s="24" t="n">
        <f aca="false">BA33*(1+AW34)*(1+AY34)</f>
        <v>101.452089656017</v>
      </c>
      <c r="BC34" s="27" t="n">
        <f aca="false">T41/AF41</f>
        <v>0.011542324791432</v>
      </c>
    </row>
    <row r="35" s="32" customFormat="true" ht="12" hidden="false" customHeight="false" outlineLevel="0" collapsed="false">
      <c r="A35" s="32" t="n">
        <f aca="false">A31+1</f>
        <v>2020</v>
      </c>
      <c r="B35" s="32" t="n">
        <f aca="false">B31</f>
        <v>2</v>
      </c>
      <c r="C35" s="33"/>
      <c r="D35" s="46" t="n">
        <v>109668311.481552</v>
      </c>
      <c r="E35" s="33"/>
      <c r="F35" s="34" t="n">
        <v>19933513.7802518</v>
      </c>
      <c r="G35" s="46" t="n">
        <v>425919.845869404</v>
      </c>
      <c r="H35" s="46" t="n">
        <v>2343285.32530255</v>
      </c>
      <c r="I35" s="46" t="n">
        <v>13172.778738229</v>
      </c>
      <c r="J35" s="46" t="n">
        <v>72472.7420196667</v>
      </c>
      <c r="K35" s="33"/>
      <c r="L35" s="46" t="n">
        <v>2790357.34385347</v>
      </c>
      <c r="M35" s="34"/>
      <c r="N35" s="46" t="n">
        <v>842675.63418527</v>
      </c>
      <c r="O35" s="33"/>
      <c r="P35" s="46" t="n">
        <v>20868298.0911934</v>
      </c>
      <c r="Q35" s="34"/>
      <c r="R35" s="46" t="n">
        <v>19115330.231836</v>
      </c>
      <c r="S35" s="34"/>
      <c r="T35" s="46" t="n">
        <v>73123876.208718</v>
      </c>
      <c r="U35" s="33"/>
      <c r="V35" s="46" t="n">
        <v>105143.875561273</v>
      </c>
      <c r="W35" s="34"/>
      <c r="X35" s="46" t="n">
        <v>262761.97444204</v>
      </c>
      <c r="Y35" s="33"/>
      <c r="Z35" s="33" t="n">
        <f aca="false">R35+V35-N35-L35-F35</f>
        <v>-4346072.65089323</v>
      </c>
      <c r="AA35" s="33"/>
      <c r="AB35" s="33" t="n">
        <f aca="false">T35-P35-D35</f>
        <v>-57412733.364027</v>
      </c>
      <c r="AC35" s="13"/>
      <c r="AD35" s="33"/>
      <c r="AE35" s="33"/>
      <c r="AF35" s="33" t="n">
        <f aca="false">BA35/100*AF25</f>
        <v>5859823285.64917</v>
      </c>
      <c r="AG35" s="35" t="n">
        <f aca="false">(AF35-AF34)/AF34</f>
        <v>0.0050333430412712</v>
      </c>
      <c r="AH35" s="35"/>
      <c r="AI35" s="35" t="n">
        <f aca="false">AB35/AF35</f>
        <v>-0.00979769023148394</v>
      </c>
      <c r="AU35" s="32" t="n">
        <v>11482419</v>
      </c>
      <c r="AW35" s="32" t="n">
        <f aca="false">(AU35-AU34)/AU34</f>
        <v>0.00179176508709477</v>
      </c>
      <c r="AX35" s="48" t="n">
        <v>6674.5135011803</v>
      </c>
      <c r="AY35" s="35" t="n">
        <f aca="false">(AX35-AX34)/AX34</f>
        <v>0.00323578019619137</v>
      </c>
      <c r="AZ35" s="32" t="n">
        <f aca="false">AZ34*((1+AY35))</f>
        <v>99.291587857208</v>
      </c>
      <c r="BA35" s="32" t="n">
        <f aca="false">BA34*(1+AW35)*(1+AY35)</f>
        <v>101.962732825509</v>
      </c>
      <c r="BC35" s="35" t="n">
        <f aca="false">T42/AF42</f>
        <v>0.00929162510838896</v>
      </c>
    </row>
    <row r="36" s="32" customFormat="true" ht="12" hidden="false" customHeight="false" outlineLevel="0" collapsed="false">
      <c r="A36" s="32" t="n">
        <f aca="false">A32+1</f>
        <v>2020</v>
      </c>
      <c r="B36" s="32" t="n">
        <f aca="false">B32</f>
        <v>3</v>
      </c>
      <c r="C36" s="33"/>
      <c r="D36" s="46" t="n">
        <v>110055918.817964</v>
      </c>
      <c r="E36" s="33"/>
      <c r="F36" s="34" t="n">
        <v>20003966.00184</v>
      </c>
      <c r="G36" s="46" t="n">
        <v>430060.236429847</v>
      </c>
      <c r="H36" s="46" t="n">
        <v>2366064.5325534</v>
      </c>
      <c r="I36" s="46" t="n">
        <v>13300.832054531</v>
      </c>
      <c r="J36" s="46" t="n">
        <v>73177.2535841236</v>
      </c>
      <c r="K36" s="33"/>
      <c r="L36" s="46" t="n">
        <v>2783833.89998642</v>
      </c>
      <c r="M36" s="34"/>
      <c r="N36" s="46" t="n">
        <v>847909.310733173</v>
      </c>
      <c r="O36" s="33"/>
      <c r="P36" s="46" t="n">
        <v>20388616.8905335</v>
      </c>
      <c r="Q36" s="34"/>
      <c r="R36" s="46" t="n">
        <v>19110274.1947811</v>
      </c>
      <c r="S36" s="34"/>
      <c r="T36" s="46" t="n">
        <v>62395072.2936058</v>
      </c>
      <c r="U36" s="33"/>
      <c r="V36" s="46" t="n">
        <v>105617.177281378</v>
      </c>
      <c r="W36" s="34"/>
      <c r="X36" s="46" t="n">
        <v>259484.67738213</v>
      </c>
      <c r="Y36" s="33"/>
      <c r="Z36" s="33" t="n">
        <f aca="false">R36+V36-N36-L36-F36</f>
        <v>-4419817.84049706</v>
      </c>
      <c r="AA36" s="33"/>
      <c r="AB36" s="33" t="n">
        <f aca="false">T36-P36-D36</f>
        <v>-68049463.4148914</v>
      </c>
      <c r="AC36" s="13"/>
      <c r="AD36" s="33"/>
      <c r="AE36" s="33"/>
      <c r="AF36" s="33" t="n">
        <f aca="false">BA36/100*AF25</f>
        <v>5856517394.7093</v>
      </c>
      <c r="AG36" s="35" t="n">
        <f aca="false">(AF36-AF35)/AF35</f>
        <v>-0.000564162224476793</v>
      </c>
      <c r="AH36" s="35"/>
      <c r="AI36" s="35" t="n">
        <f aca="false">AB36/AF36</f>
        <v>-0.0116194418676817</v>
      </c>
      <c r="AU36" s="32" t="n">
        <v>11515687</v>
      </c>
      <c r="AW36" s="32" t="n">
        <f aca="false">(AU36-AU35)/AU35</f>
        <v>0.00289729890539615</v>
      </c>
      <c r="AX36" s="48" t="n">
        <v>6651.4766767015</v>
      </c>
      <c r="AY36" s="35" t="n">
        <f aca="false">(AX36-AX35)/AX35</f>
        <v>-0.00345146121507235</v>
      </c>
      <c r="AZ36" s="32" t="n">
        <f aca="false">AZ35*((1+AY36))</f>
        <v>98.9488867927359</v>
      </c>
      <c r="BA36" s="32" t="n">
        <f aca="false">BA35*(1+AW36)*(1+AY36)</f>
        <v>101.905209303345</v>
      </c>
      <c r="BC36" s="35" t="n">
        <f aca="false">T43/AF43</f>
        <v>0.0109317205904003</v>
      </c>
    </row>
    <row r="37" s="32" customFormat="true" ht="12" hidden="false" customHeight="false" outlineLevel="0" collapsed="false">
      <c r="A37" s="32" t="n">
        <f aca="false">A33+1</f>
        <v>2020</v>
      </c>
      <c r="B37" s="32" t="n">
        <f aca="false">B33</f>
        <v>4</v>
      </c>
      <c r="C37" s="33"/>
      <c r="D37" s="46" t="n">
        <v>110535369.835818</v>
      </c>
      <c r="E37" s="33"/>
      <c r="F37" s="34" t="n">
        <v>20091111.8997046</v>
      </c>
      <c r="G37" s="46" t="n">
        <v>450107.642194933</v>
      </c>
      <c r="H37" s="46" t="n">
        <v>2476359.44413194</v>
      </c>
      <c r="I37" s="46" t="n">
        <v>13920.854913246</v>
      </c>
      <c r="J37" s="46" t="n">
        <v>76588.4364164553</v>
      </c>
      <c r="K37" s="33"/>
      <c r="L37" s="46" t="n">
        <v>2791548.58174671</v>
      </c>
      <c r="M37" s="34"/>
      <c r="N37" s="46" t="n">
        <v>853629.222646557</v>
      </c>
      <c r="O37" s="33"/>
      <c r="P37" s="46" t="n">
        <v>20367753.5688853</v>
      </c>
      <c r="Q37" s="34"/>
      <c r="R37" s="46" t="n">
        <v>19181774.9828099</v>
      </c>
      <c r="S37" s="34"/>
      <c r="T37" s="46" t="n">
        <v>72651207.00221</v>
      </c>
      <c r="U37" s="33"/>
      <c r="V37" s="46" t="n">
        <v>108651.195187003</v>
      </c>
      <c r="W37" s="34"/>
      <c r="X37" s="46" t="n">
        <v>257783.705172437</v>
      </c>
      <c r="Y37" s="33"/>
      <c r="Z37" s="33" t="n">
        <f aca="false">R37+V37-N37-L37-F37</f>
        <v>-4445863.52610094</v>
      </c>
      <c r="AA37" s="33"/>
      <c r="AB37" s="33" t="n">
        <f aca="false">T37-P37-D37</f>
        <v>-58251916.4024933</v>
      </c>
      <c r="AC37" s="13"/>
      <c r="AD37" s="33"/>
      <c r="AE37" s="33"/>
      <c r="AF37" s="33" t="n">
        <f aca="false">BA37/100*AF25</f>
        <v>5858497738.554</v>
      </c>
      <c r="AG37" s="35" t="n">
        <f aca="false">(AF37-AF36)/AF36</f>
        <v>0.000338143594773873</v>
      </c>
      <c r="AH37" s="35" t="n">
        <f aca="false">(AF37-AF33)/AF33</f>
        <v>0.00115383879665014</v>
      </c>
      <c r="AI37" s="35" t="n">
        <f aca="false">AB37/AF37</f>
        <v>-0.00994314908054759</v>
      </c>
      <c r="AU37" s="32" t="n">
        <v>11583569</v>
      </c>
      <c r="AW37" s="32" t="n">
        <f aca="false">(AU37-AU36)/AU36</f>
        <v>0.00589474166847362</v>
      </c>
      <c r="AX37" s="48" t="n">
        <v>6614.7336846587</v>
      </c>
      <c r="AY37" s="35" t="n">
        <f aca="false">(AX37-AX36)/AX36</f>
        <v>-0.00552403531256467</v>
      </c>
      <c r="AZ37" s="32" t="n">
        <f aca="false">AZ36*((1+AY37))</f>
        <v>98.4022896479539</v>
      </c>
      <c r="BA37" s="32" t="n">
        <f aca="false">BA36*(1+AW37)*(1+AY37)</f>
        <v>101.939667897145</v>
      </c>
      <c r="BC37" s="35" t="n">
        <f aca="false">T44/AF44</f>
        <v>0.00926020264143349</v>
      </c>
    </row>
    <row r="38" s="24" customFormat="true" ht="12" hidden="false" customHeight="false" outlineLevel="0" collapsed="false">
      <c r="A38" s="24" t="n">
        <f aca="false">A34+1</f>
        <v>2021</v>
      </c>
      <c r="B38" s="24" t="n">
        <f aca="false">B34</f>
        <v>1</v>
      </c>
      <c r="C38" s="25"/>
      <c r="D38" s="43" t="n">
        <v>110586339.179313</v>
      </c>
      <c r="E38" s="25"/>
      <c r="F38" s="26" t="n">
        <v>20100376.1812203</v>
      </c>
      <c r="G38" s="43" t="n">
        <v>482743.661906661</v>
      </c>
      <c r="H38" s="43" t="n">
        <v>2655913.19540331</v>
      </c>
      <c r="I38" s="43" t="n">
        <v>14930.216347629</v>
      </c>
      <c r="J38" s="43" t="n">
        <v>82141.6452186607</v>
      </c>
      <c r="K38" s="25"/>
      <c r="L38" s="43" t="n">
        <v>3274556.94470039</v>
      </c>
      <c r="M38" s="26"/>
      <c r="N38" s="43" t="n">
        <v>855801.733469468</v>
      </c>
      <c r="O38" s="25"/>
      <c r="P38" s="43" t="n">
        <v>23407279.6727236</v>
      </c>
      <c r="Q38" s="26"/>
      <c r="R38" s="43" t="n">
        <v>21700060.187855</v>
      </c>
      <c r="S38" s="26"/>
      <c r="T38" s="43" t="n">
        <v>57992785.6645069</v>
      </c>
      <c r="U38" s="25"/>
      <c r="V38" s="43" t="n">
        <v>109470.863812314</v>
      </c>
      <c r="W38" s="26"/>
      <c r="X38" s="43" t="n">
        <v>265951.399301545</v>
      </c>
      <c r="Y38" s="25"/>
      <c r="Z38" s="25" t="n">
        <f aca="false">R38+V38-N38-L38-F38</f>
        <v>-2421203.80772287</v>
      </c>
      <c r="AA38" s="25"/>
      <c r="AB38" s="25" t="n">
        <f aca="false">T38-P38-D38</f>
        <v>-76000833.1875296</v>
      </c>
      <c r="AC38" s="13"/>
      <c r="AD38" s="25"/>
      <c r="AE38" s="25"/>
      <c r="AF38" s="25" t="n">
        <f aca="false">BA38/100*AF25</f>
        <v>5868413868.73295</v>
      </c>
      <c r="AG38" s="27" t="n">
        <f aca="false">(AF38-AF37)/AF37</f>
        <v>0.00169260629968251</v>
      </c>
      <c r="AH38" s="27"/>
      <c r="AI38" s="27" t="n">
        <f aca="false">AB38/AF38</f>
        <v>-0.0129508304777998</v>
      </c>
      <c r="AU38" s="24" t="n">
        <v>11621462</v>
      </c>
      <c r="AW38" s="24" t="n">
        <f aca="false">(AU38-AU37)/AU37</f>
        <v>0.00327127157441718</v>
      </c>
      <c r="AX38" s="45" t="n">
        <v>6604.3252829976</v>
      </c>
      <c r="AY38" s="27" t="n">
        <f aca="false">(AX38-AX37)/AX37</f>
        <v>-0.00157351787045339</v>
      </c>
      <c r="AZ38" s="24" t="n">
        <f aca="false">AZ37*((1+AY38))</f>
        <v>98.2474518866993</v>
      </c>
      <c r="BA38" s="24" t="n">
        <f aca="false">BA37*(1+AW38)*(1+AY38)</f>
        <v>102.112211621215</v>
      </c>
      <c r="BC38" s="27" t="n">
        <f aca="false">T45/AF45</f>
        <v>0.0108339647470226</v>
      </c>
    </row>
    <row r="39" s="32" customFormat="true" ht="12" hidden="false" customHeight="false" outlineLevel="0" collapsed="false">
      <c r="A39" s="32" t="n">
        <f aca="false">A35+1</f>
        <v>2021</v>
      </c>
      <c r="B39" s="32" t="n">
        <f aca="false">B35</f>
        <v>2</v>
      </c>
      <c r="C39" s="33"/>
      <c r="D39" s="46" t="n">
        <v>110779852.204821</v>
      </c>
      <c r="E39" s="33"/>
      <c r="F39" s="34" t="n">
        <v>20135549.4642636</v>
      </c>
      <c r="G39" s="46" t="n">
        <v>503562.316893791</v>
      </c>
      <c r="H39" s="46" t="n">
        <v>2770451.29264623</v>
      </c>
      <c r="I39" s="46" t="n">
        <v>15574.092275066</v>
      </c>
      <c r="J39" s="46" t="n">
        <v>85684.0605973075</v>
      </c>
      <c r="K39" s="33"/>
      <c r="L39" s="46" t="n">
        <v>2780593.41365355</v>
      </c>
      <c r="M39" s="34"/>
      <c r="N39" s="46" t="n">
        <v>858906.248332731</v>
      </c>
      <c r="O39" s="33"/>
      <c r="P39" s="46" t="n">
        <v>20462902.7167083</v>
      </c>
      <c r="Q39" s="34"/>
      <c r="R39" s="46" t="n">
        <v>19153961.2018468</v>
      </c>
      <c r="S39" s="34"/>
      <c r="T39" s="46" t="n">
        <v>68359876.8782005</v>
      </c>
      <c r="U39" s="33"/>
      <c r="V39" s="46" t="n">
        <v>106511.686560861</v>
      </c>
      <c r="W39" s="34"/>
      <c r="X39" s="46" t="n">
        <v>260705.054703158</v>
      </c>
      <c r="Y39" s="33"/>
      <c r="Z39" s="33" t="n">
        <f aca="false">R39+V39-N39-L39-F39</f>
        <v>-4514576.23784219</v>
      </c>
      <c r="AA39" s="33"/>
      <c r="AB39" s="33" t="n">
        <f aca="false">T39-P39-D39</f>
        <v>-62882878.0433285</v>
      </c>
      <c r="AC39" s="13"/>
      <c r="AD39" s="33"/>
      <c r="AE39" s="33"/>
      <c r="AF39" s="33" t="n">
        <f aca="false">BA39/100*AF25</f>
        <v>5870995359.79033</v>
      </c>
      <c r="AG39" s="35" t="n">
        <f aca="false">(AF39-AF38)/AF38</f>
        <v>0.000439895875635829</v>
      </c>
      <c r="AH39" s="35"/>
      <c r="AI39" s="35" t="n">
        <f aca="false">AB39/AF39</f>
        <v>-0.0107107695015406</v>
      </c>
      <c r="AU39" s="32" t="n">
        <v>11595947</v>
      </c>
      <c r="AW39" s="32" t="n">
        <f aca="false">(AU39-AU38)/AU38</f>
        <v>-0.00219550689921802</v>
      </c>
      <c r="AX39" s="48" t="n">
        <v>6621.7686371789</v>
      </c>
      <c r="AY39" s="35" t="n">
        <f aca="false">(AX39-AX38)/AX38</f>
        <v>0.00264120155108143</v>
      </c>
      <c r="AZ39" s="32" t="n">
        <f aca="false">AZ38*((1+AY39))</f>
        <v>98.5069432090122</v>
      </c>
      <c r="BA39" s="32" t="n">
        <f aca="false">BA38*(1+AW39)*(1+AY39)</f>
        <v>102.157130361959</v>
      </c>
      <c r="BC39" s="35" t="n">
        <f aca="false">T46/AF46</f>
        <v>0.00924076450099474</v>
      </c>
    </row>
    <row r="40" s="32" customFormat="true" ht="12" hidden="false" customHeight="false" outlineLevel="0" collapsed="false">
      <c r="A40" s="32" t="n">
        <f aca="false">A36+1</f>
        <v>2021</v>
      </c>
      <c r="B40" s="32" t="n">
        <f aca="false">B36</f>
        <v>3</v>
      </c>
      <c r="C40" s="33"/>
      <c r="D40" s="46" t="n">
        <v>110977859.017127</v>
      </c>
      <c r="E40" s="33"/>
      <c r="F40" s="34" t="n">
        <v>20171539.5462514</v>
      </c>
      <c r="G40" s="46" t="n">
        <v>544220.343316377</v>
      </c>
      <c r="H40" s="46" t="n">
        <v>2994139.75796612</v>
      </c>
      <c r="I40" s="46" t="n">
        <v>16831.557009785</v>
      </c>
      <c r="J40" s="46" t="n">
        <v>92602.2605556537</v>
      </c>
      <c r="K40" s="33"/>
      <c r="L40" s="46" t="n">
        <v>2704763.24176471</v>
      </c>
      <c r="M40" s="34"/>
      <c r="N40" s="46" t="n">
        <v>863585.219399113</v>
      </c>
      <c r="O40" s="33"/>
      <c r="P40" s="46" t="n">
        <v>20239695.6383191</v>
      </c>
      <c r="Q40" s="34"/>
      <c r="R40" s="46" t="n">
        <v>18786220.3977218</v>
      </c>
      <c r="S40" s="34"/>
      <c r="T40" s="46" t="n">
        <v>58047106.5387741</v>
      </c>
      <c r="U40" s="33"/>
      <c r="V40" s="46" t="n">
        <v>106527.174256091</v>
      </c>
      <c r="W40" s="34"/>
      <c r="X40" s="46" t="n">
        <v>260369.113991207</v>
      </c>
      <c r="Y40" s="33"/>
      <c r="Z40" s="33" t="n">
        <f aca="false">R40+V40-N40-L40-F40</f>
        <v>-4847140.4354374</v>
      </c>
      <c r="AA40" s="33"/>
      <c r="AB40" s="33" t="n">
        <f aca="false">T40-P40-D40</f>
        <v>-73170448.1166718</v>
      </c>
      <c r="AC40" s="13"/>
      <c r="AD40" s="33"/>
      <c r="AE40" s="33"/>
      <c r="AF40" s="33" t="n">
        <f aca="false">BA40/100*AF25</f>
        <v>5888538407.90545</v>
      </c>
      <c r="AG40" s="35" t="n">
        <f aca="false">(AF40-AF39)/AF39</f>
        <v>0.00298808754564377</v>
      </c>
      <c r="AH40" s="35"/>
      <c r="AI40" s="35" t="n">
        <f aca="false">AB40/AF40</f>
        <v>-0.0124259099708748</v>
      </c>
      <c r="AU40" s="32" t="n">
        <v>11631571</v>
      </c>
      <c r="AW40" s="32" t="n">
        <f aca="false">(AU40-AU39)/AU39</f>
        <v>0.00307210786665375</v>
      </c>
      <c r="AX40" s="48" t="n">
        <v>6621.2139780251</v>
      </c>
      <c r="AY40" s="35" t="n">
        <f aca="false">(AX40-AX39)/AX39</f>
        <v>-8.3762992063077E-005</v>
      </c>
      <c r="AZ40" s="32" t="n">
        <f aca="false">AZ39*((1+AY40))</f>
        <v>98.4986919727101</v>
      </c>
      <c r="BA40" s="32" t="n">
        <f aca="false">BA39*(1+AW40)*(1+AY40)</f>
        <v>102.462384810892</v>
      </c>
      <c r="BC40" s="35" t="n">
        <f aca="false">T47/AF47</f>
        <v>0.0108398231786704</v>
      </c>
    </row>
    <row r="41" s="32" customFormat="true" ht="12" hidden="false" customHeight="false" outlineLevel="0" collapsed="false">
      <c r="A41" s="32" t="n">
        <f aca="false">A37+1</f>
        <v>2021</v>
      </c>
      <c r="B41" s="32" t="n">
        <f aca="false">B37</f>
        <v>4</v>
      </c>
      <c r="C41" s="33"/>
      <c r="D41" s="46" t="n">
        <v>111308675.709378</v>
      </c>
      <c r="E41" s="33"/>
      <c r="F41" s="34" t="n">
        <v>20231669.3960197</v>
      </c>
      <c r="G41" s="46" t="n">
        <v>575750.229275438</v>
      </c>
      <c r="H41" s="46" t="n">
        <v>3167607.88769254</v>
      </c>
      <c r="I41" s="46" t="n">
        <v>17806.70812192</v>
      </c>
      <c r="J41" s="46" t="n">
        <v>97967.2542585279</v>
      </c>
      <c r="K41" s="33"/>
      <c r="L41" s="46" t="n">
        <v>2751203.90334978</v>
      </c>
      <c r="M41" s="34"/>
      <c r="N41" s="46" t="n">
        <v>868505.817861982</v>
      </c>
      <c r="O41" s="33"/>
      <c r="P41" s="46" t="n">
        <v>20208739.3073912</v>
      </c>
      <c r="Q41" s="34"/>
      <c r="R41" s="46" t="n">
        <v>19054272.8923878</v>
      </c>
      <c r="S41" s="34"/>
      <c r="T41" s="46" t="n">
        <v>67892999.6402876</v>
      </c>
      <c r="U41" s="33"/>
      <c r="V41" s="46" t="n">
        <v>112263.968038475</v>
      </c>
      <c r="W41" s="34"/>
      <c r="X41" s="46" t="n">
        <v>264091.101589442</v>
      </c>
      <c r="Y41" s="33"/>
      <c r="Z41" s="33" t="n">
        <f aca="false">R41+V41-N41-L41-F41</f>
        <v>-4684842.2568052</v>
      </c>
      <c r="AA41" s="33"/>
      <c r="AB41" s="33" t="n">
        <f aca="false">T41-P41-D41</f>
        <v>-63624415.3764813</v>
      </c>
      <c r="AC41" s="13"/>
      <c r="AD41" s="33"/>
      <c r="AE41" s="33"/>
      <c r="AF41" s="33" t="n">
        <f aca="false">BA41/100*AF25</f>
        <v>5882090555.16142</v>
      </c>
      <c r="AG41" s="35" t="n">
        <f aca="false">(AF41-AF40)/AF40</f>
        <v>-0.00109498355914203</v>
      </c>
      <c r="AH41" s="35" t="n">
        <f aca="false">(AF41-AF37)/AF37</f>
        <v>0.00402711030374898</v>
      </c>
      <c r="AI41" s="35" t="n">
        <f aca="false">AB41/AF41</f>
        <v>-0.0108166330966551</v>
      </c>
      <c r="AU41" s="32" t="n">
        <v>11631260</v>
      </c>
      <c r="AW41" s="32" t="n">
        <f aca="false">(AU41-AU40)/AU40</f>
        <v>-2.67375748297457E-005</v>
      </c>
      <c r="AX41" s="48" t="n">
        <v>6614.1407036596</v>
      </c>
      <c r="AY41" s="35" t="n">
        <f aca="false">(AX41-AX40)/AX40</f>
        <v>-0.00106827454738286</v>
      </c>
      <c r="AZ41" s="32" t="n">
        <f aca="false">AZ40*((1+AY41))</f>
        <v>98.3934683271251</v>
      </c>
      <c r="BA41" s="32" t="n">
        <f aca="false">BA40*(1+AW41)*(1+AY41)</f>
        <v>102.350190184094</v>
      </c>
      <c r="BC41" s="35" t="n">
        <f aca="false">T48/AF48</f>
        <v>0.00920996956483822</v>
      </c>
    </row>
    <row r="42" s="24" customFormat="true" ht="12" hidden="false" customHeight="false" outlineLevel="0" collapsed="false">
      <c r="A42" s="24" t="n">
        <f aca="false">A38+1</f>
        <v>2022</v>
      </c>
      <c r="B42" s="24" t="n">
        <f aca="false">B38</f>
        <v>1</v>
      </c>
      <c r="C42" s="25"/>
      <c r="D42" s="43" t="n">
        <v>111578369.824813</v>
      </c>
      <c r="E42" s="25"/>
      <c r="F42" s="26" t="n">
        <v>20280689.4939299</v>
      </c>
      <c r="G42" s="43" t="n">
        <v>609690.269053384</v>
      </c>
      <c r="H42" s="43" t="n">
        <v>3354335.97262012</v>
      </c>
      <c r="I42" s="43" t="n">
        <v>18856.4000738161</v>
      </c>
      <c r="J42" s="43" t="n">
        <v>103742.349668664</v>
      </c>
      <c r="K42" s="25"/>
      <c r="L42" s="43" t="n">
        <v>3310344.45565499</v>
      </c>
      <c r="M42" s="26"/>
      <c r="N42" s="43" t="n">
        <v>872921.256764583</v>
      </c>
      <c r="O42" s="25"/>
      <c r="P42" s="43" t="n">
        <v>23144865.7437825</v>
      </c>
      <c r="Q42" s="26"/>
      <c r="R42" s="43" t="n">
        <v>21979948.3184189</v>
      </c>
      <c r="S42" s="26"/>
      <c r="T42" s="43" t="n">
        <v>54209914.2164921</v>
      </c>
      <c r="U42" s="25"/>
      <c r="V42" s="43" t="n">
        <v>114791.516671631</v>
      </c>
      <c r="W42" s="26"/>
      <c r="X42" s="43" t="n">
        <v>265279.899053674</v>
      </c>
      <c r="Y42" s="25"/>
      <c r="Z42" s="25" t="n">
        <f aca="false">R42+V42-N42-L42-F42</f>
        <v>-2369215.37125899</v>
      </c>
      <c r="AA42" s="25"/>
      <c r="AB42" s="25" t="n">
        <f aca="false">T42-P42-D42</f>
        <v>-80513321.3521032</v>
      </c>
      <c r="AC42" s="13"/>
      <c r="AD42" s="25"/>
      <c r="AE42" s="25"/>
      <c r="AF42" s="25" t="n">
        <f aca="false">BA42/100*AF25</f>
        <v>5834276951.99934</v>
      </c>
      <c r="AG42" s="27" t="n">
        <f aca="false">(AF42-AF41)/AF41</f>
        <v>-0.00812867512216797</v>
      </c>
      <c r="AH42" s="27"/>
      <c r="AI42" s="27" t="n">
        <f aca="false">AB42/AF42</f>
        <v>-0.0138000513199004</v>
      </c>
      <c r="AU42" s="24" t="n">
        <v>11629663</v>
      </c>
      <c r="AW42" s="24" t="n">
        <f aca="false">(AU42-AU41)/AU41</f>
        <v>-0.00013730240747778</v>
      </c>
      <c r="AX42" s="45" t="n">
        <v>6561.2773818479</v>
      </c>
      <c r="AY42" s="27" t="n">
        <f aca="false">(AX42-AX41)/AX41</f>
        <v>-0.00799247010007679</v>
      </c>
      <c r="AZ42" s="24" t="n">
        <f aca="false">AZ41*((1+AY42))</f>
        <v>97.6070614734777</v>
      </c>
      <c r="BA42" s="24" t="n">
        <f aca="false">BA41*(1+AW42)*(1+AY42)</f>
        <v>101.518218739395</v>
      </c>
      <c r="BC42" s="27" t="n">
        <f aca="false">T49/AF49</f>
        <v>0.0107758587548906</v>
      </c>
    </row>
    <row r="43" s="32" customFormat="true" ht="12" hidden="false" customHeight="false" outlineLevel="0" collapsed="false">
      <c r="A43" s="32" t="n">
        <f aca="false">A39+1</f>
        <v>2022</v>
      </c>
      <c r="B43" s="32" t="n">
        <f aca="false">B39</f>
        <v>2</v>
      </c>
      <c r="C43" s="33"/>
      <c r="D43" s="46" t="n">
        <v>111716695.476719</v>
      </c>
      <c r="E43" s="33"/>
      <c r="F43" s="34" t="n">
        <v>20305831.8185558</v>
      </c>
      <c r="G43" s="46" t="n">
        <v>631706.389937897</v>
      </c>
      <c r="H43" s="46" t="n">
        <v>3475462.17392088</v>
      </c>
      <c r="I43" s="46" t="n">
        <v>19537.3110290071</v>
      </c>
      <c r="J43" s="46" t="n">
        <v>107488.520842914</v>
      </c>
      <c r="K43" s="33"/>
      <c r="L43" s="46" t="n">
        <v>2737652.71722968</v>
      </c>
      <c r="M43" s="34"/>
      <c r="N43" s="46" t="n">
        <v>875995.101885892</v>
      </c>
      <c r="O43" s="33"/>
      <c r="P43" s="46" t="n">
        <v>20189531.4869836</v>
      </c>
      <c r="Q43" s="34"/>
      <c r="R43" s="46" t="n">
        <v>19025159.5541945</v>
      </c>
      <c r="S43" s="34"/>
      <c r="T43" s="46" t="n">
        <v>64021479.9336392</v>
      </c>
      <c r="U43" s="33"/>
      <c r="V43" s="46" t="n">
        <v>109360.254637271</v>
      </c>
      <c r="W43" s="34"/>
      <c r="X43" s="46" t="n">
        <v>272900.47730097</v>
      </c>
      <c r="Y43" s="33"/>
      <c r="Z43" s="33" t="n">
        <f aca="false">R43+V43-N43-L43-F43</f>
        <v>-4784959.82883965</v>
      </c>
      <c r="AA43" s="33"/>
      <c r="AB43" s="33" t="n">
        <f aca="false">T43-P43-D43</f>
        <v>-67884747.0300638</v>
      </c>
      <c r="AC43" s="13"/>
      <c r="AD43" s="33"/>
      <c r="AE43" s="33"/>
      <c r="AF43" s="33" t="n">
        <f aca="false">BA43/100*AF25</f>
        <v>5856487037.35255</v>
      </c>
      <c r="AG43" s="35" t="n">
        <f aca="false">(AF43-AF42)/AF42</f>
        <v>0.00380682739882638</v>
      </c>
      <c r="AH43" s="35"/>
      <c r="AI43" s="35" t="n">
        <f aca="false">AB43/AF43</f>
        <v>-0.0115913766387762</v>
      </c>
      <c r="AU43" s="32" t="n">
        <v>11627932</v>
      </c>
      <c r="AW43" s="32" t="n">
        <f aca="false">(AU43-AU42)/AU42</f>
        <v>-0.000148843521949002</v>
      </c>
      <c r="AX43" s="48" t="n">
        <v>6587.2354996881</v>
      </c>
      <c r="AY43" s="35" t="n">
        <f aca="false">(AX43-AX42)/AX42</f>
        <v>0.00395625978441559</v>
      </c>
      <c r="AZ43" s="32" t="n">
        <f aca="false">AZ42*((1+AY43))</f>
        <v>97.9932203654602</v>
      </c>
      <c r="BA43" s="32" t="n">
        <f aca="false">BA42*(1+AW43)*(1+AY43)</f>
        <v>101.904681075972</v>
      </c>
      <c r="BC43" s="35" t="n">
        <f aca="false">T50/AF50</f>
        <v>0.00917493723940241</v>
      </c>
    </row>
    <row r="44" s="32" customFormat="true" ht="12" hidden="false" customHeight="false" outlineLevel="0" collapsed="false">
      <c r="A44" s="32" t="n">
        <f aca="false">A40+1</f>
        <v>2022</v>
      </c>
      <c r="B44" s="32" t="n">
        <f aca="false">B40</f>
        <v>3</v>
      </c>
      <c r="C44" s="33"/>
      <c r="D44" s="46" t="n">
        <v>112005333.895558</v>
      </c>
      <c r="E44" s="33"/>
      <c r="F44" s="34" t="n">
        <v>20358295.2678577</v>
      </c>
      <c r="G44" s="46" t="n">
        <v>656376.217027203</v>
      </c>
      <c r="H44" s="46" t="n">
        <v>3611188.2837905</v>
      </c>
      <c r="I44" s="46" t="n">
        <v>20300.2953719761</v>
      </c>
      <c r="J44" s="46" t="n">
        <v>111686.235581154</v>
      </c>
      <c r="K44" s="33"/>
      <c r="L44" s="46" t="n">
        <v>2632890.47991377</v>
      </c>
      <c r="M44" s="34"/>
      <c r="N44" s="46" t="n">
        <v>880964.310275525</v>
      </c>
      <c r="O44" s="33"/>
      <c r="P44" s="46" t="n">
        <v>19879884.9705368</v>
      </c>
      <c r="Q44" s="34"/>
      <c r="R44" s="46" t="n">
        <v>18508886.9251497</v>
      </c>
      <c r="S44" s="34"/>
      <c r="T44" s="46" t="n">
        <v>54181051.1943848</v>
      </c>
      <c r="U44" s="33"/>
      <c r="V44" s="46" t="n">
        <v>112333.003590399</v>
      </c>
      <c r="W44" s="34"/>
      <c r="X44" s="46" t="n">
        <v>274959.248570729</v>
      </c>
      <c r="Y44" s="33"/>
      <c r="Z44" s="33" t="n">
        <f aca="false">R44+V44-N44-L44-F44</f>
        <v>-5250930.12930687</v>
      </c>
      <c r="AA44" s="33"/>
      <c r="AB44" s="33" t="n">
        <f aca="false">T44-P44-D44</f>
        <v>-77704167.6717103</v>
      </c>
      <c r="AC44" s="13"/>
      <c r="AD44" s="33"/>
      <c r="AE44" s="33"/>
      <c r="AF44" s="33" t="n">
        <f aca="false">BA44/100*AF25</f>
        <v>5850957402.59066</v>
      </c>
      <c r="AG44" s="35" t="n">
        <f aca="false">(AF44-AF43)/AF43</f>
        <v>-0.000944189703934351</v>
      </c>
      <c r="AH44" s="35"/>
      <c r="AI44" s="35" t="n">
        <f aca="false">AB44/AF44</f>
        <v>-0.0132805902222609</v>
      </c>
      <c r="AU44" s="32" t="n">
        <v>11666206</v>
      </c>
      <c r="AW44" s="32" t="n">
        <f aca="false">(AU44-AU43)/AU43</f>
        <v>0.00329155691656952</v>
      </c>
      <c r="AX44" s="48" t="n">
        <v>6559.4251784371</v>
      </c>
      <c r="AY44" s="35" t="n">
        <f aca="false">(AX44-AX43)/AX43</f>
        <v>-0.00422185016040754</v>
      </c>
      <c r="AZ44" s="32" t="n">
        <f aca="false">AZ43*((1+AY44))</f>
        <v>97.5795076723415</v>
      </c>
      <c r="BA44" s="32" t="n">
        <f aca="false">BA43*(1+AW44)*(1+AY44)</f>
        <v>101.808463725318</v>
      </c>
      <c r="BC44" s="35" t="n">
        <f aca="false">T51/AF51</f>
        <v>0.0107059213931355</v>
      </c>
    </row>
    <row r="45" s="32" customFormat="true" ht="12" hidden="false" customHeight="false" outlineLevel="0" collapsed="false">
      <c r="A45" s="32" t="n">
        <f aca="false">A41+1</f>
        <v>2022</v>
      </c>
      <c r="B45" s="32" t="n">
        <f aca="false">B41</f>
        <v>4</v>
      </c>
      <c r="C45" s="33"/>
      <c r="D45" s="46" t="n">
        <v>112573588.170957</v>
      </c>
      <c r="E45" s="33"/>
      <c r="F45" s="34" t="n">
        <v>20461582.2089652</v>
      </c>
      <c r="G45" s="46" t="n">
        <v>686584.323891907</v>
      </c>
      <c r="H45" s="46" t="n">
        <v>3777384.37492765</v>
      </c>
      <c r="I45" s="46" t="n">
        <v>21234.566718306</v>
      </c>
      <c r="J45" s="46" t="n">
        <v>116826.320874049</v>
      </c>
      <c r="K45" s="33"/>
      <c r="L45" s="46" t="n">
        <v>2676607.14759953</v>
      </c>
      <c r="M45" s="34"/>
      <c r="N45" s="46" t="n">
        <v>888365.279680293</v>
      </c>
      <c r="O45" s="33"/>
      <c r="P45" s="46" t="n">
        <v>20125023.583861</v>
      </c>
      <c r="Q45" s="34"/>
      <c r="R45" s="46" t="n">
        <v>18776450.8716175</v>
      </c>
      <c r="S45" s="34"/>
      <c r="T45" s="46" t="n">
        <v>63756674.3046677</v>
      </c>
      <c r="U45" s="33"/>
      <c r="V45" s="46" t="n">
        <v>115422.68236734</v>
      </c>
      <c r="W45" s="34"/>
      <c r="X45" s="46" t="n">
        <v>267526.648469554</v>
      </c>
      <c r="Y45" s="33"/>
      <c r="Z45" s="33" t="n">
        <f aca="false">R45+V45-N45-L45-F45</f>
        <v>-5134681.08226021</v>
      </c>
      <c r="AA45" s="33"/>
      <c r="AB45" s="33" t="n">
        <f aca="false">T45-P45-D45</f>
        <v>-68941937.4501507</v>
      </c>
      <c r="AC45" s="13"/>
      <c r="AD45" s="33"/>
      <c r="AE45" s="33"/>
      <c r="AF45" s="33" t="n">
        <f aca="false">BA45/100*AF25</f>
        <v>5884888477.43294</v>
      </c>
      <c r="AG45" s="35" t="n">
        <f aca="false">(AF45-AF44)/AF44</f>
        <v>0.00579923463931893</v>
      </c>
      <c r="AH45" s="35" t="n">
        <f aca="false">(AF45-AF41)/AF41</f>
        <v>0.000475668003626262</v>
      </c>
      <c r="AI45" s="35" t="n">
        <f aca="false">AB45/AF45</f>
        <v>-0.0117150796849465</v>
      </c>
      <c r="AU45" s="32" t="n">
        <v>11665397</v>
      </c>
      <c r="AW45" s="32" t="n">
        <f aca="false">(AU45-AU44)/AU44</f>
        <v>-6.93455953032203E-005</v>
      </c>
      <c r="AX45" s="48" t="n">
        <v>6597.9223609998</v>
      </c>
      <c r="AY45" s="35" t="n">
        <f aca="false">(AX45-AX44)/AX44</f>
        <v>0.00586898722303477</v>
      </c>
      <c r="AZ45" s="32" t="n">
        <f aca="false">AZ44*((1+AY45))</f>
        <v>98.1522005561005</v>
      </c>
      <c r="BA45" s="32" t="n">
        <f aca="false">BA44*(1+AW45)*(1+AY45)</f>
        <v>102.39887489473</v>
      </c>
      <c r="BC45" s="35" t="n">
        <f aca="false">T52/AF52</f>
        <v>0.00914400230839772</v>
      </c>
    </row>
    <row r="46" s="24" customFormat="true" ht="12" hidden="false" customHeight="false" outlineLevel="0" collapsed="false">
      <c r="A46" s="24" t="n">
        <f aca="false">A42+1</f>
        <v>2023</v>
      </c>
      <c r="B46" s="24" t="n">
        <f aca="false">B42</f>
        <v>1</v>
      </c>
      <c r="C46" s="25"/>
      <c r="D46" s="43" t="n">
        <v>112941418.644265</v>
      </c>
      <c r="E46" s="25"/>
      <c r="F46" s="26" t="n">
        <v>20528439.7515809</v>
      </c>
      <c r="G46" s="43" t="n">
        <v>708346.744374432</v>
      </c>
      <c r="H46" s="43" t="n">
        <v>3897114.79147039</v>
      </c>
      <c r="I46" s="43" t="n">
        <v>21907.631269312</v>
      </c>
      <c r="J46" s="43" t="n">
        <v>120529.323447536</v>
      </c>
      <c r="K46" s="25"/>
      <c r="L46" s="43" t="n">
        <v>3222163.51286783</v>
      </c>
      <c r="M46" s="26"/>
      <c r="N46" s="43" t="n">
        <v>893485.446825188</v>
      </c>
      <c r="O46" s="25"/>
      <c r="P46" s="43" t="n">
        <v>23330528.2481207</v>
      </c>
      <c r="Q46" s="26"/>
      <c r="R46" s="43" t="n">
        <v>21635515.0933982</v>
      </c>
      <c r="S46" s="26"/>
      <c r="T46" s="43" t="n">
        <v>54235895.2038651</v>
      </c>
      <c r="U46" s="25"/>
      <c r="V46" s="43" t="n">
        <v>114384.840989073</v>
      </c>
      <c r="W46" s="26"/>
      <c r="X46" s="43" t="n">
        <v>267565.549094745</v>
      </c>
      <c r="Y46" s="25"/>
      <c r="Z46" s="25" t="n">
        <f aca="false">R46+V46-N46-L46-F46</f>
        <v>-2894188.77688662</v>
      </c>
      <c r="AA46" s="25"/>
      <c r="AB46" s="25" t="n">
        <f aca="false">T46-P46-D46</f>
        <v>-82036051.6885202</v>
      </c>
      <c r="AC46" s="13"/>
      <c r="AD46" s="25"/>
      <c r="AE46" s="25"/>
      <c r="AF46" s="25" t="n">
        <f aca="false">BA46/100*AF25</f>
        <v>5869200021.06176</v>
      </c>
      <c r="AG46" s="27" t="n">
        <f aca="false">(AF46-AF45)/AF45</f>
        <v>-0.00266588847543005</v>
      </c>
      <c r="AH46" s="27"/>
      <c r="AI46" s="27" t="n">
        <f aca="false">AB46/AF46</f>
        <v>-0.0139773821635201</v>
      </c>
      <c r="AU46" s="24" t="n">
        <v>11618250</v>
      </c>
      <c r="AW46" s="24" t="n">
        <f aca="false">(AU46-AU45)/AU45</f>
        <v>-0.00404161127135236</v>
      </c>
      <c r="AX46" s="45" t="n">
        <v>6607.0361074178</v>
      </c>
      <c r="AY46" s="27" t="n">
        <f aca="false">(AX46-AX45)/AX45</f>
        <v>0.00138130549578323</v>
      </c>
      <c r="AZ46" s="24" t="n">
        <f aca="false">AZ45*((1+AY46))</f>
        <v>98.2877787301518</v>
      </c>
      <c r="BA46" s="24" t="n">
        <f aca="false">BA45*(1+AW46)*(1+AY46)</f>
        <v>102.125890914251</v>
      </c>
      <c r="BC46" s="27" t="n">
        <f aca="false">T53/AF53</f>
        <v>0.0107883521799787</v>
      </c>
    </row>
    <row r="47" s="32" customFormat="true" ht="12" hidden="false" customHeight="false" outlineLevel="0" collapsed="false">
      <c r="A47" s="32" t="n">
        <f aca="false">A43+1</f>
        <v>2023</v>
      </c>
      <c r="B47" s="32" t="n">
        <f aca="false">B43</f>
        <v>2</v>
      </c>
      <c r="C47" s="33"/>
      <c r="D47" s="46" t="n">
        <v>113063605.03118</v>
      </c>
      <c r="E47" s="33"/>
      <c r="F47" s="34" t="n">
        <v>20550648.5737505</v>
      </c>
      <c r="G47" s="46" t="n">
        <v>733014.034459718</v>
      </c>
      <c r="H47" s="46" t="n">
        <v>4032826.94349243</v>
      </c>
      <c r="I47" s="46" t="n">
        <v>22670.537148239</v>
      </c>
      <c r="J47" s="46" t="n">
        <v>124726.606499767</v>
      </c>
      <c r="K47" s="33"/>
      <c r="L47" s="46" t="n">
        <v>2709588.82403198</v>
      </c>
      <c r="M47" s="34"/>
      <c r="N47" s="46" t="n">
        <v>896427.802931361</v>
      </c>
      <c r="O47" s="33"/>
      <c r="P47" s="46" t="n">
        <v>19773950.7624925</v>
      </c>
      <c r="Q47" s="34"/>
      <c r="R47" s="46" t="n">
        <v>18991950.5715122</v>
      </c>
      <c r="S47" s="34"/>
      <c r="T47" s="46" t="n">
        <v>63249224.2586683</v>
      </c>
      <c r="U47" s="33"/>
      <c r="V47" s="46" t="n">
        <v>112200.482235935</v>
      </c>
      <c r="W47" s="34"/>
      <c r="X47" s="46" t="n">
        <v>281974.721112552</v>
      </c>
      <c r="Y47" s="33"/>
      <c r="Z47" s="33" t="n">
        <f aca="false">R47+V47-N47-L47-F47</f>
        <v>-5052514.14696572</v>
      </c>
      <c r="AA47" s="33"/>
      <c r="AB47" s="33" t="n">
        <f aca="false">T47-P47-D47</f>
        <v>-69588331.5350042</v>
      </c>
      <c r="AC47" s="13"/>
      <c r="AD47" s="33"/>
      <c r="AE47" s="33"/>
      <c r="AF47" s="33" t="n">
        <f aca="false">BA47/100*AF25</f>
        <v>5834894464.24958</v>
      </c>
      <c r="AG47" s="35" t="n">
        <f aca="false">(AF47-AF46)/AF46</f>
        <v>-0.00584501408864564</v>
      </c>
      <c r="AH47" s="35"/>
      <c r="AI47" s="35" t="n">
        <f aca="false">AB47/AF47</f>
        <v>-0.011926236534589</v>
      </c>
      <c r="AU47" s="32" t="n">
        <v>11612612</v>
      </c>
      <c r="AW47" s="32" t="n">
        <f aca="false">(AU47-AU46)/AU46</f>
        <v>-0.0004852710175801</v>
      </c>
      <c r="AX47" s="48" t="n">
        <v>6571.6068986526</v>
      </c>
      <c r="AY47" s="35" t="n">
        <f aca="false">(AX47-AX46)/AX46</f>
        <v>-0.00536234526180709</v>
      </c>
      <c r="AZ47" s="32" t="n">
        <f aca="false">AZ46*((1+AY47))</f>
        <v>97.7607257255847</v>
      </c>
      <c r="BA47" s="32" t="n">
        <f aca="false">BA46*(1+AW47)*(1+AY47)</f>
        <v>101.528963643041</v>
      </c>
      <c r="BC47" s="35" t="n">
        <f aca="false">T54/AF54</f>
        <v>0.00919549470534623</v>
      </c>
    </row>
    <row r="48" s="32" customFormat="true" ht="12" hidden="false" customHeight="false" outlineLevel="0" collapsed="false">
      <c r="A48" s="32" t="n">
        <f aca="false">A44+1</f>
        <v>2023</v>
      </c>
      <c r="B48" s="32" t="n">
        <f aca="false">B44</f>
        <v>3</v>
      </c>
      <c r="C48" s="33"/>
      <c r="D48" s="46" t="n">
        <v>113137777.07621</v>
      </c>
      <c r="E48" s="33"/>
      <c r="F48" s="34" t="n">
        <v>20564130.2209259</v>
      </c>
      <c r="G48" s="46" t="n">
        <v>765804.811416659</v>
      </c>
      <c r="H48" s="46" t="n">
        <v>4213232.1234662</v>
      </c>
      <c r="I48" s="46" t="n">
        <v>23684.684889175</v>
      </c>
      <c r="J48" s="46" t="n">
        <v>130306.148148439</v>
      </c>
      <c r="K48" s="33"/>
      <c r="L48" s="46" t="n">
        <v>2652921.54396203</v>
      </c>
      <c r="M48" s="34"/>
      <c r="N48" s="46" t="n">
        <v>898916.462361023</v>
      </c>
      <c r="O48" s="33"/>
      <c r="P48" s="46" t="n">
        <v>19483455.0472612</v>
      </c>
      <c r="Q48" s="34"/>
      <c r="R48" s="46" t="n">
        <v>18711595.655753</v>
      </c>
      <c r="S48" s="34"/>
      <c r="T48" s="46" t="n">
        <v>54006476.0055556</v>
      </c>
      <c r="U48" s="33"/>
      <c r="V48" s="46" t="n">
        <v>113416.500122765</v>
      </c>
      <c r="W48" s="34"/>
      <c r="X48" s="46" t="n">
        <v>288323.194566548</v>
      </c>
      <c r="Y48" s="33"/>
      <c r="Z48" s="33" t="n">
        <f aca="false">R48+V48-N48-L48-F48</f>
        <v>-5290956.07137319</v>
      </c>
      <c r="AA48" s="33"/>
      <c r="AB48" s="33" t="n">
        <f aca="false">T48-P48-D48</f>
        <v>-78614756.117916</v>
      </c>
      <c r="AC48" s="13"/>
      <c r="AD48" s="33"/>
      <c r="AE48" s="33"/>
      <c r="AF48" s="33" t="n">
        <f aca="false">BA48/100*AF25</f>
        <v>5863914709.52752</v>
      </c>
      <c r="AG48" s="35" t="n">
        <f aca="false">(AF48-AF47)/AF47</f>
        <v>0.00497356815204576</v>
      </c>
      <c r="AH48" s="35"/>
      <c r="AI48" s="35" t="n">
        <f aca="false">AB48/AF48</f>
        <v>-0.0134065313041107</v>
      </c>
      <c r="AU48" s="32" t="n">
        <v>11696181</v>
      </c>
      <c r="AW48" s="32" t="n">
        <f aca="false">(AU48-AU47)/AU47</f>
        <v>0.00719639991416229</v>
      </c>
      <c r="AX48" s="48" t="n">
        <v>6557.1036929782</v>
      </c>
      <c r="AY48" s="35" t="n">
        <f aca="false">(AX48-AX47)/AX47</f>
        <v>-0.00220694966970301</v>
      </c>
      <c r="AZ48" s="32" t="n">
        <f aca="false">AZ47*((1+AY48))</f>
        <v>97.5449727242346</v>
      </c>
      <c r="BA48" s="32" t="n">
        <f aca="false">BA47*(1+AW48)*(1+AY48)</f>
        <v>102.033924863127</v>
      </c>
      <c r="BC48" s="35" t="n">
        <f aca="false">T55/AF55</f>
        <v>0.0107981729761343</v>
      </c>
    </row>
    <row r="49" s="32" customFormat="true" ht="12" hidden="false" customHeight="false" outlineLevel="0" collapsed="false">
      <c r="A49" s="32" t="n">
        <f aca="false">A45+1</f>
        <v>2023</v>
      </c>
      <c r="B49" s="32" t="n">
        <f aca="false">B45</f>
        <v>4</v>
      </c>
      <c r="C49" s="33"/>
      <c r="D49" s="46" t="n">
        <v>113236224.776212</v>
      </c>
      <c r="E49" s="33"/>
      <c r="F49" s="34" t="n">
        <v>20582024.2557488</v>
      </c>
      <c r="G49" s="46" t="n">
        <v>797524.97267721</v>
      </c>
      <c r="H49" s="46" t="n">
        <v>4387747.09176113</v>
      </c>
      <c r="I49" s="46" t="n">
        <v>24665.72080445</v>
      </c>
      <c r="J49" s="46" t="n">
        <v>135703.518301892</v>
      </c>
      <c r="K49" s="33"/>
      <c r="L49" s="46" t="n">
        <v>2602949.04447323</v>
      </c>
      <c r="M49" s="34"/>
      <c r="N49" s="46" t="n">
        <v>901071.035387248</v>
      </c>
      <c r="O49" s="33"/>
      <c r="P49" s="46" t="n">
        <v>19786749.4483371</v>
      </c>
      <c r="Q49" s="34"/>
      <c r="R49" s="46" t="n">
        <v>18464141.9434349</v>
      </c>
      <c r="S49" s="34"/>
      <c r="T49" s="46" t="n">
        <v>63529493.2081729</v>
      </c>
      <c r="U49" s="33"/>
      <c r="V49" s="46" t="n">
        <v>113657.930800995</v>
      </c>
      <c r="W49" s="34"/>
      <c r="X49" s="46" t="n">
        <v>274681.430212531</v>
      </c>
      <c r="Y49" s="33"/>
      <c r="Z49" s="33" t="n">
        <f aca="false">R49+V49-N49-L49-F49</f>
        <v>-5508244.4613734</v>
      </c>
      <c r="AA49" s="33"/>
      <c r="AB49" s="33" t="n">
        <f aca="false">T49-P49-D49</f>
        <v>-69493481.016376</v>
      </c>
      <c r="AC49" s="13"/>
      <c r="AD49" s="33"/>
      <c r="AE49" s="33"/>
      <c r="AF49" s="33" t="n">
        <f aca="false">BA49/100*AF25</f>
        <v>5895538782.86873</v>
      </c>
      <c r="AG49" s="35" t="n">
        <f aca="false">(AF49-AF48)/AF48</f>
        <v>0.00539299681317539</v>
      </c>
      <c r="AH49" s="35" t="n">
        <f aca="false">(AF49-AF45)/AF45</f>
        <v>0.00180977183792528</v>
      </c>
      <c r="AI49" s="35" t="n">
        <f aca="false">AB49/AF49</f>
        <v>-0.0117874690636096</v>
      </c>
      <c r="AU49" s="32" t="n">
        <v>11779991</v>
      </c>
      <c r="AW49" s="32" t="n">
        <f aca="false">(AU49-AU48)/AU48</f>
        <v>0.00716558678426745</v>
      </c>
      <c r="AX49" s="48" t="n">
        <v>6545.5633302036</v>
      </c>
      <c r="AY49" s="35" t="n">
        <f aca="false">(AX49-AX48)/AX48</f>
        <v>-0.00175997869104285</v>
      </c>
      <c r="AZ49" s="32" t="n">
        <f aca="false">AZ48*((1+AY49))</f>
        <v>97.3732956508216</v>
      </c>
      <c r="BA49" s="32" t="n">
        <f aca="false">BA48*(1+AW49)*(1+AY49)</f>
        <v>102.584193494749</v>
      </c>
      <c r="BC49" s="35" t="n">
        <f aca="false">T56/AF56</f>
        <v>0.00914526420126715</v>
      </c>
    </row>
    <row r="50" s="24" customFormat="true" ht="12" hidden="false" customHeight="false" outlineLevel="0" collapsed="false">
      <c r="A50" s="24" t="n">
        <f aca="false">A46+1</f>
        <v>2024</v>
      </c>
      <c r="B50" s="24" t="n">
        <f aca="false">B46</f>
        <v>1</v>
      </c>
      <c r="C50" s="25"/>
      <c r="D50" s="43" t="n">
        <v>113614062.156879</v>
      </c>
      <c r="E50" s="25"/>
      <c r="F50" s="26" t="n">
        <v>20650700.6722311</v>
      </c>
      <c r="G50" s="43" t="n">
        <v>809639.166872134</v>
      </c>
      <c r="H50" s="43" t="n">
        <v>4454395.81395647</v>
      </c>
      <c r="I50" s="43" t="n">
        <v>25040.386604293</v>
      </c>
      <c r="J50" s="43" t="n">
        <v>137764.818988345</v>
      </c>
      <c r="K50" s="25"/>
      <c r="L50" s="43" t="n">
        <v>3206377.59828397</v>
      </c>
      <c r="M50" s="26"/>
      <c r="N50" s="43" t="n">
        <v>906233.626607906</v>
      </c>
      <c r="O50" s="25"/>
      <c r="P50" s="43" t="n">
        <v>22536470.5110983</v>
      </c>
      <c r="Q50" s="26"/>
      <c r="R50" s="43" t="n">
        <v>21623738.6314229</v>
      </c>
      <c r="S50" s="26"/>
      <c r="T50" s="43" t="n">
        <v>54313895.8908727</v>
      </c>
      <c r="U50" s="25"/>
      <c r="V50" s="43" t="n">
        <v>113914.346214047</v>
      </c>
      <c r="W50" s="26"/>
      <c r="X50" s="43" t="n">
        <v>282148.118515483</v>
      </c>
      <c r="Y50" s="25"/>
      <c r="Z50" s="25" t="n">
        <f aca="false">R50+V50-N50-L50-F50</f>
        <v>-3025658.91948604</v>
      </c>
      <c r="AA50" s="25"/>
      <c r="AB50" s="25" t="n">
        <f aca="false">T50-P50-D50</f>
        <v>-81836636.7771042</v>
      </c>
      <c r="AC50" s="13"/>
      <c r="AD50" s="25"/>
      <c r="AE50" s="25"/>
      <c r="AF50" s="25" t="n">
        <f aca="false">BA50/100*AF25</f>
        <v>5919811163.13449</v>
      </c>
      <c r="AG50" s="27" t="n">
        <f aca="false">(AF50-AF49)/AF49</f>
        <v>0.00411707583644218</v>
      </c>
      <c r="AH50" s="27"/>
      <c r="AI50" s="27" t="n">
        <f aca="false">AB50/AF50</f>
        <v>-0.0138241971782378</v>
      </c>
      <c r="AU50" s="24" t="n">
        <v>11815803</v>
      </c>
      <c r="AW50" s="24" t="n">
        <f aca="false">(AU50-AU49)/AU49</f>
        <v>0.00304007023434908</v>
      </c>
      <c r="AX50" s="45" t="n">
        <v>6552.5915722297</v>
      </c>
      <c r="AY50" s="27" t="n">
        <f aca="false">(AX50-AX49)/AX49</f>
        <v>0.0010737413529664</v>
      </c>
      <c r="AZ50" s="24" t="n">
        <f aca="false">AZ49*((1+AY50))</f>
        <v>97.4778493850365</v>
      </c>
      <c r="BA50" s="24" t="n">
        <f aca="false">BA49*(1+AW50)*(1+AY50)</f>
        <v>103.006540398987</v>
      </c>
      <c r="BC50" s="27" t="n">
        <f aca="false">T57/AF57</f>
        <v>0.0106851087899704</v>
      </c>
    </row>
    <row r="51" s="32" customFormat="true" ht="12" hidden="false" customHeight="false" outlineLevel="0" collapsed="false">
      <c r="A51" s="32" t="n">
        <f aca="false">A47+1</f>
        <v>2024</v>
      </c>
      <c r="B51" s="32" t="n">
        <f aca="false">B47</f>
        <v>2</v>
      </c>
      <c r="C51" s="33"/>
      <c r="D51" s="46" t="n">
        <v>114263394.471539</v>
      </c>
      <c r="E51" s="33"/>
      <c r="F51" s="34" t="n">
        <v>20768724.5067134</v>
      </c>
      <c r="G51" s="46" t="n">
        <v>846930.58896034</v>
      </c>
      <c r="H51" s="46" t="n">
        <v>4659562.21553746</v>
      </c>
      <c r="I51" s="46" t="n">
        <v>26193.7295554749</v>
      </c>
      <c r="J51" s="46" t="n">
        <v>144110.171614563</v>
      </c>
      <c r="K51" s="33"/>
      <c r="L51" s="46" t="n">
        <v>2642546.84280796</v>
      </c>
      <c r="M51" s="34"/>
      <c r="N51" s="46" t="n">
        <v>913830.651998725</v>
      </c>
      <c r="O51" s="33"/>
      <c r="P51" s="46" t="n">
        <v>19698986.0703719</v>
      </c>
      <c r="Q51" s="34"/>
      <c r="R51" s="46" t="n">
        <v>18739814.7531346</v>
      </c>
      <c r="S51" s="34"/>
      <c r="T51" s="46" t="n">
        <v>63505286.0853626</v>
      </c>
      <c r="U51" s="33"/>
      <c r="V51" s="46" t="n">
        <v>117561.638172704</v>
      </c>
      <c r="W51" s="34"/>
      <c r="X51" s="46" t="n">
        <v>289908.50082405</v>
      </c>
      <c r="Y51" s="33"/>
      <c r="Z51" s="33" t="n">
        <f aca="false">R51+V51-N51-L51-F51</f>
        <v>-5467725.61021273</v>
      </c>
      <c r="AA51" s="33"/>
      <c r="AB51" s="33" t="n">
        <f aca="false">T51-P51-D51</f>
        <v>-70457094.4565485</v>
      </c>
      <c r="AC51" s="13"/>
      <c r="AD51" s="33"/>
      <c r="AE51" s="33"/>
      <c r="AF51" s="33" t="n">
        <f aca="false">BA51/100*AF25</f>
        <v>5931790805.60796</v>
      </c>
      <c r="AG51" s="35" t="n">
        <f aca="false">(AF51-AF50)/AF50</f>
        <v>0.00202365280637286</v>
      </c>
      <c r="AH51" s="35"/>
      <c r="AI51" s="35" t="n">
        <f aca="false">AB51/AF51</f>
        <v>-0.0118778791709812</v>
      </c>
      <c r="AU51" s="32" t="n">
        <v>11881764</v>
      </c>
      <c r="AW51" s="32" t="n">
        <f aca="false">(AU51-AU50)/AU50</f>
        <v>0.00558243904371121</v>
      </c>
      <c r="AX51" s="48" t="n">
        <v>6529.4017552632</v>
      </c>
      <c r="AY51" s="35" t="n">
        <f aca="false">(AX51-AX50)/AX50</f>
        <v>-0.00353902981909936</v>
      </c>
      <c r="AZ51" s="32" t="n">
        <f aca="false">AZ50*((1+AY51))</f>
        <v>97.1328723693612</v>
      </c>
      <c r="BA51" s="32" t="n">
        <f aca="false">BA50*(1+AW51)*(1+AY51)</f>
        <v>103.214989873541</v>
      </c>
      <c r="BC51" s="35" t="n">
        <f aca="false">T58/AF58</f>
        <v>0.00904844629139335</v>
      </c>
    </row>
    <row r="52" s="32" customFormat="true" ht="12" hidden="false" customHeight="false" outlineLevel="0" collapsed="false">
      <c r="A52" s="32" t="n">
        <f aca="false">A48+1</f>
        <v>2024</v>
      </c>
      <c r="B52" s="32" t="n">
        <f aca="false">B48</f>
        <v>3</v>
      </c>
      <c r="C52" s="33"/>
      <c r="D52" s="46" t="n">
        <v>114507842.027877</v>
      </c>
      <c r="E52" s="33"/>
      <c r="F52" s="34" t="n">
        <v>20813155.7436584</v>
      </c>
      <c r="G52" s="46" t="n">
        <v>863169.951691588</v>
      </c>
      <c r="H52" s="46" t="n">
        <v>4748906.39789816</v>
      </c>
      <c r="I52" s="46" t="n">
        <v>26695.977887369</v>
      </c>
      <c r="J52" s="46" t="n">
        <v>146873.393749429</v>
      </c>
      <c r="K52" s="33"/>
      <c r="L52" s="46" t="n">
        <v>2598893.50663554</v>
      </c>
      <c r="M52" s="34"/>
      <c r="N52" s="46" t="n">
        <v>916969.97995083</v>
      </c>
      <c r="O52" s="33"/>
      <c r="P52" s="46" t="n">
        <v>19834626.7002584</v>
      </c>
      <c r="Q52" s="34"/>
      <c r="R52" s="46" t="n">
        <v>18530569.0403577</v>
      </c>
      <c r="S52" s="34"/>
      <c r="T52" s="46" t="n">
        <v>54186388.2334749</v>
      </c>
      <c r="U52" s="33"/>
      <c r="V52" s="46" t="n">
        <v>115528.85566393</v>
      </c>
      <c r="W52" s="34"/>
      <c r="X52" s="46" t="n">
        <v>287301.742499815</v>
      </c>
      <c r="Y52" s="33"/>
      <c r="Z52" s="33" t="n">
        <f aca="false">R52+V52-N52-L52-F52</f>
        <v>-5682921.33422317</v>
      </c>
      <c r="AA52" s="33"/>
      <c r="AB52" s="33" t="n">
        <f aca="false">T52-P52-D52</f>
        <v>-80156080.4946602</v>
      </c>
      <c r="AC52" s="13"/>
      <c r="AD52" s="33"/>
      <c r="AE52" s="33"/>
      <c r="AF52" s="33" t="n">
        <f aca="false">BA52/100*AF25</f>
        <v>5925893980.11316</v>
      </c>
      <c r="AG52" s="35" t="n">
        <f aca="false">(AF52-AF51)/AF51</f>
        <v>-0.000994105437641104</v>
      </c>
      <c r="AH52" s="35"/>
      <c r="AI52" s="35" t="n">
        <f aca="false">AB52/AF52</f>
        <v>-0.0135264115024092</v>
      </c>
      <c r="AU52" s="32" t="n">
        <v>11881635</v>
      </c>
      <c r="AW52" s="32" t="n">
        <f aca="false">(AU52-AU51)/AU51</f>
        <v>-1.08569737624817E-005</v>
      </c>
      <c r="AX52" s="48" t="n">
        <v>6522.9816613145</v>
      </c>
      <c r="AY52" s="35" t="n">
        <f aca="false">(AX52-AX51)/AX51</f>
        <v>-0.000983259139097227</v>
      </c>
      <c r="AZ52" s="32" t="n">
        <f aca="false">AZ51*((1+AY52))</f>
        <v>97.0373655848973</v>
      </c>
      <c r="BA52" s="32" t="n">
        <f aca="false">BA51*(1+AW52)*(1+AY52)</f>
        <v>103.112383290861</v>
      </c>
      <c r="BC52" s="35" t="n">
        <f aca="false">T59/AF59</f>
        <v>0.0106618447758385</v>
      </c>
    </row>
    <row r="53" s="32" customFormat="true" ht="12" hidden="false" customHeight="false" outlineLevel="0" collapsed="false">
      <c r="A53" s="32" t="n">
        <f aca="false">A49+1</f>
        <v>2024</v>
      </c>
      <c r="B53" s="32" t="n">
        <f aca="false">B49</f>
        <v>4</v>
      </c>
      <c r="C53" s="33"/>
      <c r="D53" s="46" t="n">
        <v>114449614.838831</v>
      </c>
      <c r="E53" s="33"/>
      <c r="F53" s="34" t="n">
        <v>20802572.262801</v>
      </c>
      <c r="G53" s="46" t="n">
        <v>951713.928989397</v>
      </c>
      <c r="H53" s="46" t="n">
        <v>5236049.23629386</v>
      </c>
      <c r="I53" s="46" t="n">
        <v>29434.4514120429</v>
      </c>
      <c r="J53" s="46" t="n">
        <v>161939.66710187</v>
      </c>
      <c r="K53" s="33"/>
      <c r="L53" s="46" t="n">
        <v>2586292.2043775</v>
      </c>
      <c r="M53" s="34"/>
      <c r="N53" s="46" t="n">
        <v>918740.783668559</v>
      </c>
      <c r="O53" s="33"/>
      <c r="P53" s="46" t="n">
        <v>19611581.8618806</v>
      </c>
      <c r="Q53" s="34"/>
      <c r="R53" s="46" t="n">
        <v>18474923.26262</v>
      </c>
      <c r="S53" s="34"/>
      <c r="T53" s="46" t="n">
        <v>64070357.6484613</v>
      </c>
      <c r="U53" s="33"/>
      <c r="V53" s="46" t="n">
        <v>113031.101263006</v>
      </c>
      <c r="W53" s="34"/>
      <c r="X53" s="46" t="n">
        <v>281815.263080036</v>
      </c>
      <c r="Y53" s="33"/>
      <c r="Z53" s="33" t="n">
        <f aca="false">R53+V53-N53-L53-F53</f>
        <v>-5719650.88696404</v>
      </c>
      <c r="AA53" s="33"/>
      <c r="AB53" s="33" t="n">
        <f aca="false">T53-P53-D53</f>
        <v>-69990839.0522501</v>
      </c>
      <c r="AC53" s="13"/>
      <c r="AD53" s="33"/>
      <c r="AE53" s="33"/>
      <c r="AF53" s="33" t="n">
        <f aca="false">BA53/100*AF25</f>
        <v>5938845578.97218</v>
      </c>
      <c r="AG53" s="35" t="n">
        <f aca="false">(AF53-AF52)/AF52</f>
        <v>0.00218559408968343</v>
      </c>
      <c r="AH53" s="35" t="n">
        <f aca="false">(AF53-AF49)/AF49</f>
        <v>0.00734568929124742</v>
      </c>
      <c r="AI53" s="35" t="n">
        <f aca="false">AB53/AF53</f>
        <v>-0.0117852599670327</v>
      </c>
      <c r="AU53" s="32" t="n">
        <v>11877882</v>
      </c>
      <c r="AW53" s="32" t="n">
        <f aca="false">(AU53-AU52)/AU52</f>
        <v>-0.000315865619504386</v>
      </c>
      <c r="AX53" s="48" t="n">
        <v>6539.3037927242</v>
      </c>
      <c r="AY53" s="35" t="n">
        <f aca="false">(AX53-AX52)/AX52</f>
        <v>0.00250225008396096</v>
      </c>
      <c r="AZ53" s="32" t="n">
        <f aca="false">AZ52*((1+AY53))</f>
        <v>97.2801773410794</v>
      </c>
      <c r="BA53" s="32" t="n">
        <f aca="false">BA52*(1+AW53)*(1+AY53)</f>
        <v>103.337745106355</v>
      </c>
      <c r="BC53" s="35" t="n">
        <f aca="false">T60/AF60</f>
        <v>0.00906023278362363</v>
      </c>
    </row>
    <row r="54" s="24" customFormat="true" ht="12" hidden="false" customHeight="false" outlineLevel="0" collapsed="false">
      <c r="A54" s="24" t="n">
        <f aca="false">A50+1</f>
        <v>2025</v>
      </c>
      <c r="B54" s="24" t="n">
        <f aca="false">B50</f>
        <v>1</v>
      </c>
      <c r="C54" s="25"/>
      <c r="D54" s="43" t="n">
        <v>114380101.067524</v>
      </c>
      <c r="E54" s="25"/>
      <c r="F54" s="26" t="n">
        <v>20789937.3120158</v>
      </c>
      <c r="G54" s="43" t="n">
        <v>1049967.02067128</v>
      </c>
      <c r="H54" s="43" t="n">
        <v>5776608.75737886</v>
      </c>
      <c r="I54" s="43" t="n">
        <v>32473.2068248899</v>
      </c>
      <c r="J54" s="43" t="n">
        <v>178658.002805559</v>
      </c>
      <c r="K54" s="25"/>
      <c r="L54" s="43" t="n">
        <v>3156173.24638667</v>
      </c>
      <c r="M54" s="26"/>
      <c r="N54" s="43" t="n">
        <v>921107.714249212</v>
      </c>
      <c r="O54" s="25"/>
      <c r="P54" s="43" t="n">
        <v>22797481.852768</v>
      </c>
      <c r="Q54" s="26"/>
      <c r="R54" s="43" t="n">
        <v>21445060.8524034</v>
      </c>
      <c r="S54" s="26"/>
      <c r="T54" s="43" t="n">
        <v>54784731.3539146</v>
      </c>
      <c r="U54" s="25"/>
      <c r="V54" s="43" t="n">
        <v>112636.397635665</v>
      </c>
      <c r="W54" s="26"/>
      <c r="X54" s="43" t="n">
        <v>284869.549424068</v>
      </c>
      <c r="Y54" s="25"/>
      <c r="Z54" s="25" t="n">
        <f aca="false">R54+V54-N54-L54-F54</f>
        <v>-3309521.0226126</v>
      </c>
      <c r="AA54" s="25"/>
      <c r="AB54" s="25" t="n">
        <f aca="false">T54-P54-D54</f>
        <v>-82392851.5663774</v>
      </c>
      <c r="AC54" s="13"/>
      <c r="AD54" s="25"/>
      <c r="AE54" s="25"/>
      <c r="AF54" s="25" t="n">
        <f aca="false">BA54/100*AF25</f>
        <v>5957779663.78067</v>
      </c>
      <c r="AG54" s="27" t="n">
        <f aca="false">(AF54-AF53)/AF53</f>
        <v>0.0031881759774195</v>
      </c>
      <c r="AH54" s="27"/>
      <c r="AI54" s="27" t="n">
        <f aca="false">AB54/AF54</f>
        <v>-0.013829455974559</v>
      </c>
      <c r="AU54" s="24" t="n">
        <v>11916429</v>
      </c>
      <c r="AW54" s="24" t="n">
        <f aca="false">(AU54-AU53)/AU53</f>
        <v>0.00324527554659997</v>
      </c>
      <c r="AX54" s="45" t="n">
        <v>6538.9316091332</v>
      </c>
      <c r="AY54" s="27" t="n">
        <f aca="false">(AX54-AX53)/AX53</f>
        <v>-5.69148647619289E-005</v>
      </c>
      <c r="AZ54" s="24" t="n">
        <f aca="false">AZ53*((1+AY54))</f>
        <v>97.2746406529421</v>
      </c>
      <c r="BA54" s="24" t="n">
        <f aca="false">BA53*(1+AW54)*(1+AY54)</f>
        <v>103.667204022864</v>
      </c>
      <c r="BC54" s="27" t="n">
        <f aca="false">T61/AF61</f>
        <v>0.0105967079837256</v>
      </c>
    </row>
    <row r="55" s="32" customFormat="true" ht="12" hidden="false" customHeight="false" outlineLevel="0" collapsed="false">
      <c r="A55" s="32" t="n">
        <f aca="false">A51+1</f>
        <v>2025</v>
      </c>
      <c r="B55" s="32" t="n">
        <f aca="false">B51</f>
        <v>2</v>
      </c>
      <c r="C55" s="33"/>
      <c r="D55" s="46" t="n">
        <v>114359497.142046</v>
      </c>
      <c r="E55" s="33"/>
      <c r="F55" s="34" t="n">
        <v>20786192.3046669</v>
      </c>
      <c r="G55" s="46" t="n">
        <v>1145084.3753846</v>
      </c>
      <c r="H55" s="46" t="n">
        <v>6299916.37885481</v>
      </c>
      <c r="I55" s="46" t="n">
        <v>35414.980682</v>
      </c>
      <c r="J55" s="46" t="n">
        <v>194842.774603769</v>
      </c>
      <c r="K55" s="33"/>
      <c r="L55" s="46" t="n">
        <v>2628736.73439193</v>
      </c>
      <c r="M55" s="34"/>
      <c r="N55" s="46" t="n">
        <v>923110.152898297</v>
      </c>
      <c r="O55" s="33"/>
      <c r="P55" s="46" t="n">
        <v>19713135.0591312</v>
      </c>
      <c r="Q55" s="34"/>
      <c r="R55" s="46" t="n">
        <v>18719207.1109674</v>
      </c>
      <c r="S55" s="34"/>
      <c r="T55" s="46" t="n">
        <v>64335852.3259659</v>
      </c>
      <c r="U55" s="33"/>
      <c r="V55" s="46" t="n">
        <v>109676.073837792</v>
      </c>
      <c r="W55" s="34"/>
      <c r="X55" s="46" t="n">
        <v>285475.953681386</v>
      </c>
      <c r="Y55" s="33"/>
      <c r="Z55" s="33" t="n">
        <f aca="false">R55+V55-N55-L55-F55</f>
        <v>-5509156.00715196</v>
      </c>
      <c r="AA55" s="33"/>
      <c r="AB55" s="33" t="n">
        <f aca="false">T55-P55-D55</f>
        <v>-69736779.8752114</v>
      </c>
      <c r="AC55" s="13"/>
      <c r="AD55" s="33"/>
      <c r="AE55" s="33"/>
      <c r="AF55" s="33" t="n">
        <f aca="false">BA55/100*AF25</f>
        <v>5958031276.97234</v>
      </c>
      <c r="AG55" s="35" t="n">
        <f aca="false">(AF55-AF54)/AF54</f>
        <v>4.2232711827843E-005</v>
      </c>
      <c r="AH55" s="35"/>
      <c r="AI55" s="35" t="n">
        <f aca="false">AB55/AF55</f>
        <v>-0.0117046683096046</v>
      </c>
      <c r="AU55" s="32" t="n">
        <v>11925014</v>
      </c>
      <c r="AW55" s="32" t="n">
        <f aca="false">(AU55-AU54)/AU54</f>
        <v>0.000720433948794559</v>
      </c>
      <c r="AX55" s="48" t="n">
        <v>6534.5000902441</v>
      </c>
      <c r="AY55" s="35" t="n">
        <f aca="false">(AX55-AX54)/AX54</f>
        <v>-0.000677712989521228</v>
      </c>
      <c r="AZ55" s="32" t="n">
        <f aca="false">AZ54*((1+AY55))</f>
        <v>97.2087163654205</v>
      </c>
      <c r="BA55" s="32" t="n">
        <f aca="false">BA54*(1+AW55)*(1+AY55)</f>
        <v>103.671582170017</v>
      </c>
      <c r="BC55" s="35" t="n">
        <f aca="false">T62/AF62</f>
        <v>0.00903784325873722</v>
      </c>
    </row>
    <row r="56" s="32" customFormat="true" ht="12" hidden="false" customHeight="false" outlineLevel="0" collapsed="false">
      <c r="A56" s="32" t="n">
        <f aca="false">A52+1</f>
        <v>2025</v>
      </c>
      <c r="B56" s="32" t="n">
        <f aca="false">B52</f>
        <v>3</v>
      </c>
      <c r="C56" s="33"/>
      <c r="D56" s="46" t="n">
        <v>114542550.394138</v>
      </c>
      <c r="E56" s="33"/>
      <c r="F56" s="34" t="n">
        <v>20819464.4000771</v>
      </c>
      <c r="G56" s="46" t="n">
        <v>1243469.39127552</v>
      </c>
      <c r="H56" s="46" t="n">
        <v>6841201.708014</v>
      </c>
      <c r="I56" s="46" t="n">
        <v>38457.81622502</v>
      </c>
      <c r="J56" s="46" t="n">
        <v>211583.557979836</v>
      </c>
      <c r="K56" s="33"/>
      <c r="L56" s="46" t="n">
        <v>2588506.14849632</v>
      </c>
      <c r="M56" s="34"/>
      <c r="N56" s="46" t="n">
        <v>927928.67651128</v>
      </c>
      <c r="O56" s="33"/>
      <c r="P56" s="46" t="n">
        <v>19853522.9778129</v>
      </c>
      <c r="Q56" s="34"/>
      <c r="R56" s="46" t="n">
        <v>18536960.5047312</v>
      </c>
      <c r="S56" s="34"/>
      <c r="T56" s="46" t="n">
        <v>54290520.7386261</v>
      </c>
      <c r="U56" s="33"/>
      <c r="V56" s="46" t="n">
        <v>111447.285468298</v>
      </c>
      <c r="W56" s="34"/>
      <c r="X56" s="46" t="n">
        <v>286119.995272358</v>
      </c>
      <c r="Y56" s="33"/>
      <c r="Z56" s="33" t="n">
        <f aca="false">R56+V56-N56-L56-F56</f>
        <v>-5687491.43488515</v>
      </c>
      <c r="AA56" s="33"/>
      <c r="AB56" s="33" t="n">
        <f aca="false">T56-P56-D56</f>
        <v>-80105552.6333244</v>
      </c>
      <c r="AC56" s="13"/>
      <c r="AD56" s="33"/>
      <c r="AE56" s="33"/>
      <c r="AF56" s="33" t="n">
        <f aca="false">BA56/100*AF25</f>
        <v>5936462801.2719</v>
      </c>
      <c r="AG56" s="35" t="n">
        <f aca="false">(AF56-AF55)/AF55</f>
        <v>-0.00362006755214567</v>
      </c>
      <c r="AH56" s="35"/>
      <c r="AI56" s="35" t="n">
        <f aca="false">AB56/AF56</f>
        <v>-0.0134938186787192</v>
      </c>
      <c r="AU56" s="32" t="n">
        <v>11932895</v>
      </c>
      <c r="AW56" s="32" t="n">
        <f aca="false">(AU56-AU55)/AU55</f>
        <v>0.000660879727269083</v>
      </c>
      <c r="AX56" s="48" t="n">
        <v>6506.5447150012</v>
      </c>
      <c r="AY56" s="35" t="n">
        <f aca="false">(AX56-AX55)/AX55</f>
        <v>-0.00427811995666463</v>
      </c>
      <c r="AZ56" s="32" t="n">
        <f aca="false">AZ55*((1+AY56))</f>
        <v>96.7928458159759</v>
      </c>
      <c r="BA56" s="32" t="n">
        <f aca="false">BA55*(1+AW56)*(1+AY56)</f>
        <v>103.296284039324</v>
      </c>
      <c r="BC56" s="35" t="n">
        <f aca="false">T63/AF63</f>
        <v>0.0105921393165344</v>
      </c>
    </row>
    <row r="57" s="32" customFormat="true" ht="12" hidden="false" customHeight="false" outlineLevel="0" collapsed="false">
      <c r="A57" s="32" t="n">
        <f aca="false">A53+1</f>
        <v>2025</v>
      </c>
      <c r="B57" s="32" t="n">
        <f aca="false">B53</f>
        <v>4</v>
      </c>
      <c r="C57" s="33"/>
      <c r="D57" s="46" t="n">
        <v>114778100.124501</v>
      </c>
      <c r="E57" s="33"/>
      <c r="F57" s="34" t="n">
        <v>20862278.3518258</v>
      </c>
      <c r="G57" s="46" t="n">
        <v>1310946.08719225</v>
      </c>
      <c r="H57" s="46" t="n">
        <v>7212438.58010391</v>
      </c>
      <c r="I57" s="46" t="n">
        <v>40544.7243461499</v>
      </c>
      <c r="J57" s="46" t="n">
        <v>223065.110724852</v>
      </c>
      <c r="K57" s="33"/>
      <c r="L57" s="46" t="n">
        <v>2599907.3470956</v>
      </c>
      <c r="M57" s="34"/>
      <c r="N57" s="46" t="n">
        <v>931514.54236855</v>
      </c>
      <c r="O57" s="33"/>
      <c r="P57" s="46" t="n">
        <v>19602448.9506963</v>
      </c>
      <c r="Q57" s="34"/>
      <c r="R57" s="46" t="n">
        <v>18615849.7544071</v>
      </c>
      <c r="S57" s="34"/>
      <c r="T57" s="46" t="n">
        <v>63652582.3708367</v>
      </c>
      <c r="U57" s="33"/>
      <c r="V57" s="46" t="n">
        <v>113144.149965463</v>
      </c>
      <c r="W57" s="34"/>
      <c r="X57" s="46" t="n">
        <v>295280.941129054</v>
      </c>
      <c r="Y57" s="33"/>
      <c r="Z57" s="33" t="n">
        <f aca="false">R57+V57-N57-L57-F57</f>
        <v>-5664706.33691731</v>
      </c>
      <c r="AA57" s="33"/>
      <c r="AB57" s="33" t="n">
        <f aca="false">T57-P57-D57</f>
        <v>-70727966.7043604</v>
      </c>
      <c r="AC57" s="13"/>
      <c r="AD57" s="33"/>
      <c r="AE57" s="33"/>
      <c r="AF57" s="33" t="n">
        <f aca="false">BA57/100*AF25</f>
        <v>5957130022.91414</v>
      </c>
      <c r="AG57" s="35" t="n">
        <f aca="false">(AF57-AF56)/AF56</f>
        <v>0.00348140337673906</v>
      </c>
      <c r="AH57" s="35" t="n">
        <f aca="false">(AF57-AF53)/AF53</f>
        <v>0.00307878756886604</v>
      </c>
      <c r="AI57" s="35" t="n">
        <f aca="false">AB57/AF57</f>
        <v>-0.0118728257453346</v>
      </c>
      <c r="AU57" s="32" t="n">
        <v>11994521</v>
      </c>
      <c r="AW57" s="32" t="n">
        <f aca="false">(AU57-AU56)/AU56</f>
        <v>0.00516437964131923</v>
      </c>
      <c r="AX57" s="48" t="n">
        <v>6495.6506159448</v>
      </c>
      <c r="AY57" s="35" t="n">
        <f aca="false">(AX57-AX56)/AX56</f>
        <v>-0.00167432939195557</v>
      </c>
      <c r="AZ57" s="32" t="n">
        <f aca="false">AZ56*((1+AY57))</f>
        <v>96.6307827092952</v>
      </c>
      <c r="BA57" s="32" t="n">
        <f aca="false">BA56*(1+AW57)*(1+AY57)</f>
        <v>103.655900071383</v>
      </c>
      <c r="BC57" s="35" t="n">
        <f aca="false">T64/AF64</f>
        <v>0.00905388185855455</v>
      </c>
    </row>
    <row r="58" s="24" customFormat="true" ht="12" hidden="false" customHeight="false" outlineLevel="0" collapsed="false">
      <c r="A58" s="24" t="n">
        <f aca="false">A54+1</f>
        <v>2026</v>
      </c>
      <c r="B58" s="24" t="n">
        <f aca="false">B54</f>
        <v>1</v>
      </c>
      <c r="C58" s="25"/>
      <c r="D58" s="43" t="n">
        <v>114659738.139767</v>
      </c>
      <c r="E58" s="25"/>
      <c r="F58" s="26" t="n">
        <v>20840764.6600229</v>
      </c>
      <c r="G58" s="43" t="n">
        <v>1391912.03348268</v>
      </c>
      <c r="H58" s="43" t="n">
        <v>7657889.32777762</v>
      </c>
      <c r="I58" s="43" t="n">
        <v>43048.8257778199</v>
      </c>
      <c r="J58" s="43" t="n">
        <v>236841.937972531</v>
      </c>
      <c r="K58" s="25"/>
      <c r="L58" s="43" t="n">
        <v>3110942.61944401</v>
      </c>
      <c r="M58" s="26"/>
      <c r="N58" s="43" t="n">
        <v>932512.503174078</v>
      </c>
      <c r="O58" s="25"/>
      <c r="P58" s="43" t="n">
        <v>22575534.8922959</v>
      </c>
      <c r="Q58" s="26"/>
      <c r="R58" s="43" t="n">
        <v>21273104.6978885</v>
      </c>
      <c r="S58" s="26"/>
      <c r="T58" s="43" t="n">
        <v>53989444.3178785</v>
      </c>
      <c r="U58" s="25"/>
      <c r="V58" s="43" t="n">
        <v>114600.78285363</v>
      </c>
      <c r="W58" s="26"/>
      <c r="X58" s="43" t="n">
        <v>290175.177534473</v>
      </c>
      <c r="Y58" s="25"/>
      <c r="Z58" s="25" t="n">
        <f aca="false">R58+V58-N58-L58-F58</f>
        <v>-3496514.30189889</v>
      </c>
      <c r="AA58" s="25"/>
      <c r="AB58" s="25" t="n">
        <f aca="false">T58-P58-D58</f>
        <v>-83245828.7141844</v>
      </c>
      <c r="AC58" s="13"/>
      <c r="AD58" s="25"/>
      <c r="AE58" s="25"/>
      <c r="AF58" s="25" t="n">
        <f aca="false">BA58/100*AF25</f>
        <v>5966708822.62205</v>
      </c>
      <c r="AG58" s="27" t="n">
        <f aca="false">(AF58-AF57)/AF57</f>
        <v>0.00160795545355964</v>
      </c>
      <c r="AH58" s="27"/>
      <c r="AI58" s="27" t="n">
        <f aca="false">AB58/AF58</f>
        <v>-0.0139517162960204</v>
      </c>
      <c r="AU58" s="24" t="n">
        <v>12018877</v>
      </c>
      <c r="AW58" s="24" t="n">
        <f aca="false">(AU58-AU57)/AU57</f>
        <v>0.00203059380195341</v>
      </c>
      <c r="AX58" s="45" t="n">
        <v>6492.9108682115</v>
      </c>
      <c r="AY58" s="27" t="n">
        <f aca="false">(AX58-AX57)/AX57</f>
        <v>-0.000421781880721003</v>
      </c>
      <c r="AZ58" s="24" t="n">
        <f aca="false">AZ57*((1+AY58))</f>
        <v>96.5900255960285</v>
      </c>
      <c r="BA58" s="24" t="n">
        <f aca="false">BA57*(1+AW58)*(1+AY58)</f>
        <v>103.822574141196</v>
      </c>
      <c r="BC58" s="27" t="n">
        <f aca="false">T65/AF65</f>
        <v>0.0106366077143462</v>
      </c>
    </row>
    <row r="59" s="32" customFormat="true" ht="12" hidden="false" customHeight="false" outlineLevel="0" collapsed="false">
      <c r="A59" s="32" t="n">
        <f aca="false">A55+1</f>
        <v>2026</v>
      </c>
      <c r="B59" s="32" t="n">
        <f aca="false">B55</f>
        <v>2</v>
      </c>
      <c r="C59" s="33"/>
      <c r="D59" s="46" t="n">
        <v>114963192.780465</v>
      </c>
      <c r="E59" s="33"/>
      <c r="F59" s="34" t="n">
        <v>20895921.1330307</v>
      </c>
      <c r="G59" s="46" t="n">
        <v>1469468.24637039</v>
      </c>
      <c r="H59" s="46" t="n">
        <v>8084580.72830357</v>
      </c>
      <c r="I59" s="46" t="n">
        <v>45447.4715372298</v>
      </c>
      <c r="J59" s="46" t="n">
        <v>250038.579225891</v>
      </c>
      <c r="K59" s="33"/>
      <c r="L59" s="46" t="n">
        <v>2595840.43923647</v>
      </c>
      <c r="M59" s="34"/>
      <c r="N59" s="46" t="n">
        <v>937144.958688371</v>
      </c>
      <c r="O59" s="33"/>
      <c r="P59" s="46" t="n">
        <v>19353998.3189556</v>
      </c>
      <c r="Q59" s="34"/>
      <c r="R59" s="46" t="n">
        <v>18625723.4395431</v>
      </c>
      <c r="S59" s="34"/>
      <c r="T59" s="46" t="n">
        <v>63254635.5197082</v>
      </c>
      <c r="U59" s="33"/>
      <c r="V59" s="46" t="n">
        <v>113831.249796348</v>
      </c>
      <c r="W59" s="34"/>
      <c r="X59" s="46" t="n">
        <v>283901.538601928</v>
      </c>
      <c r="Y59" s="33"/>
      <c r="Z59" s="33" t="n">
        <f aca="false">R59+V59-N59-L59-F59</f>
        <v>-5689351.84161609</v>
      </c>
      <c r="AA59" s="33"/>
      <c r="AB59" s="33" t="n">
        <f aca="false">T59-P59-D59</f>
        <v>-71062555.5797127</v>
      </c>
      <c r="AC59" s="13"/>
      <c r="AD59" s="33"/>
      <c r="AE59" s="33"/>
      <c r="AF59" s="33" t="n">
        <f aca="false">BA59/100*AF25</f>
        <v>5932804017.46735</v>
      </c>
      <c r="AG59" s="35" t="n">
        <f aca="false">(AF59-AF58)/AF58</f>
        <v>-0.00568232943195515</v>
      </c>
      <c r="AH59" s="35"/>
      <c r="AI59" s="35" t="n">
        <f aca="false">AB59/AF59</f>
        <v>-0.0119779037653174</v>
      </c>
      <c r="AU59" s="32" t="n">
        <v>11960995</v>
      </c>
      <c r="AW59" s="32" t="n">
        <f aca="false">(AU59-AU58)/AU58</f>
        <v>-0.00481592414998506</v>
      </c>
      <c r="AX59" s="48" t="n">
        <v>6487.2581528917</v>
      </c>
      <c r="AY59" s="35" t="n">
        <f aca="false">(AX59-AX58)/AX58</f>
        <v>-0.000870598015980066</v>
      </c>
      <c r="AZ59" s="32" t="n">
        <f aca="false">AZ58*((1+AY59))</f>
        <v>96.5059345113812</v>
      </c>
      <c r="BA59" s="32" t="n">
        <f aca="false">BA58*(1+AW59)*(1+AY59)</f>
        <v>103.232620072453</v>
      </c>
      <c r="BC59" s="35" t="n">
        <f aca="false">T66/AF66</f>
        <v>0.00900138351941935</v>
      </c>
    </row>
    <row r="60" s="32" customFormat="true" ht="12" hidden="false" customHeight="false" outlineLevel="0" collapsed="false">
      <c r="A60" s="32" t="n">
        <f aca="false">A56+1</f>
        <v>2026</v>
      </c>
      <c r="B60" s="32" t="n">
        <f aca="false">B56</f>
        <v>3</v>
      </c>
      <c r="C60" s="33"/>
      <c r="D60" s="46" t="n">
        <v>114910485.75514</v>
      </c>
      <c r="E60" s="33"/>
      <c r="F60" s="34" t="n">
        <v>20886341.0072729</v>
      </c>
      <c r="G60" s="46" t="n">
        <v>1588671.91724844</v>
      </c>
      <c r="H60" s="46" t="n">
        <v>8740404.15470568</v>
      </c>
      <c r="I60" s="46" t="n">
        <v>49134.1830076901</v>
      </c>
      <c r="J60" s="46" t="n">
        <v>270321.777980623</v>
      </c>
      <c r="K60" s="33"/>
      <c r="L60" s="46" t="n">
        <v>2560370.24450987</v>
      </c>
      <c r="M60" s="34"/>
      <c r="N60" s="46" t="n">
        <v>939285.033961408</v>
      </c>
      <c r="O60" s="33"/>
      <c r="P60" s="46" t="n">
        <v>19250351.9630642</v>
      </c>
      <c r="Q60" s="34"/>
      <c r="R60" s="46" t="n">
        <v>18453442.4932165</v>
      </c>
      <c r="S60" s="34"/>
      <c r="T60" s="46" t="n">
        <v>53756289.3676188</v>
      </c>
      <c r="U60" s="33"/>
      <c r="V60" s="46" t="n">
        <v>116598.463421405</v>
      </c>
      <c r="W60" s="34"/>
      <c r="X60" s="46" t="n">
        <v>282910.156886261</v>
      </c>
      <c r="Y60" s="33"/>
      <c r="Z60" s="33" t="n">
        <f aca="false">R60+V60-N60-L60-F60</f>
        <v>-5815955.3291062</v>
      </c>
      <c r="AA60" s="33"/>
      <c r="AB60" s="33" t="n">
        <f aca="false">T60-P60-D60</f>
        <v>-80404548.3505851</v>
      </c>
      <c r="AC60" s="13"/>
      <c r="AD60" s="33"/>
      <c r="AE60" s="33"/>
      <c r="AF60" s="33" t="n">
        <f aca="false">BA60/100*AF25</f>
        <v>5933212827.02397</v>
      </c>
      <c r="AG60" s="35" t="n">
        <f aca="false">(AF60-AF59)/AF59</f>
        <v>6.8906634268564E-005</v>
      </c>
      <c r="AH60" s="35"/>
      <c r="AI60" s="35" t="n">
        <f aca="false">AB60/AF60</f>
        <v>-0.0135516036074699</v>
      </c>
      <c r="AU60" s="32" t="n">
        <v>12005192</v>
      </c>
      <c r="AW60" s="32" t="n">
        <f aca="false">(AU60-AU59)/AU59</f>
        <v>0.00369509392822253</v>
      </c>
      <c r="AX60" s="48" t="n">
        <v>6463.8207432352</v>
      </c>
      <c r="AY60" s="35" t="n">
        <f aca="false">(AX60-AX59)/AX59</f>
        <v>-0.00361283751997021</v>
      </c>
      <c r="AZ60" s="32" t="n">
        <f aca="false">AZ59*((1+AY60))</f>
        <v>96.1572742502787</v>
      </c>
      <c r="BA60" s="32" t="n">
        <f aca="false">BA59*(1+AW60)*(1+AY60)</f>
        <v>103.239733484848</v>
      </c>
      <c r="BC60" s="35" t="n">
        <f aca="false">T67/AF67</f>
        <v>0.01059210892974</v>
      </c>
    </row>
    <row r="61" s="32" customFormat="true" ht="12" hidden="false" customHeight="false" outlineLevel="0" collapsed="false">
      <c r="A61" s="32" t="n">
        <f aca="false">A57+1</f>
        <v>2026</v>
      </c>
      <c r="B61" s="32" t="n">
        <f aca="false">B57</f>
        <v>4</v>
      </c>
      <c r="C61" s="33"/>
      <c r="D61" s="46" t="n">
        <v>115173450.050545</v>
      </c>
      <c r="E61" s="33"/>
      <c r="F61" s="34" t="n">
        <v>20934137.8807304</v>
      </c>
      <c r="G61" s="46" t="n">
        <v>1663069.56013141</v>
      </c>
      <c r="H61" s="46" t="n">
        <v>9149718.03499436</v>
      </c>
      <c r="I61" s="46" t="n">
        <v>51435.1410349901</v>
      </c>
      <c r="J61" s="46" t="n">
        <v>282980.970154454</v>
      </c>
      <c r="K61" s="33"/>
      <c r="L61" s="46" t="n">
        <v>2507230.46746263</v>
      </c>
      <c r="M61" s="34"/>
      <c r="N61" s="46" t="n">
        <v>943775.419768009</v>
      </c>
      <c r="O61" s="33"/>
      <c r="P61" s="46" t="n">
        <v>19335466.1510584</v>
      </c>
      <c r="Q61" s="34"/>
      <c r="R61" s="46" t="n">
        <v>18202404.7153325</v>
      </c>
      <c r="S61" s="34"/>
      <c r="T61" s="46" t="n">
        <v>62985348.5799347</v>
      </c>
      <c r="U61" s="33"/>
      <c r="V61" s="46" t="n">
        <v>116434.458875258</v>
      </c>
      <c r="W61" s="34"/>
      <c r="X61" s="46" t="n">
        <v>275474.676991037</v>
      </c>
      <c r="Y61" s="33"/>
      <c r="Z61" s="33" t="n">
        <f aca="false">R61+V61-N61-L61-F61</f>
        <v>-6066304.59375332</v>
      </c>
      <c r="AA61" s="33"/>
      <c r="AB61" s="33" t="n">
        <f aca="false">T61-P61-D61</f>
        <v>-71523567.6216691</v>
      </c>
      <c r="AC61" s="13"/>
      <c r="AD61" s="33"/>
      <c r="AE61" s="33"/>
      <c r="AF61" s="33" t="n">
        <f aca="false">BA61/100*AF25</f>
        <v>5943859987.14578</v>
      </c>
      <c r="AG61" s="35" t="n">
        <f aca="false">(AF61-AF60)/AF60</f>
        <v>0.00179450163548991</v>
      </c>
      <c r="AH61" s="35" t="n">
        <f aca="false">(AF61-AF57)/AF57</f>
        <v>-0.00222758874110803</v>
      </c>
      <c r="AI61" s="35" t="n">
        <f aca="false">AB61/AF61</f>
        <v>-0.0120331851316058</v>
      </c>
      <c r="AU61" s="32" t="n">
        <v>11980958</v>
      </c>
      <c r="AW61" s="32" t="n">
        <f aca="false">(AU61-AU60)/AU60</f>
        <v>-0.00201862660755446</v>
      </c>
      <c r="AX61" s="48" t="n">
        <v>6488.5179751587</v>
      </c>
      <c r="AY61" s="35" t="n">
        <f aca="false">(AX61-AX60)/AX60</f>
        <v>0.00382084109454108</v>
      </c>
      <c r="AZ61" s="32" t="n">
        <f aca="false">AZ60*((1+AY61))</f>
        <v>96.5246759152732</v>
      </c>
      <c r="BA61" s="32" t="n">
        <f aca="false">BA60*(1+AW61)*(1+AY61)</f>
        <v>103.424997355435</v>
      </c>
      <c r="BC61" s="35" t="n">
        <f aca="false">T68/AF68</f>
        <v>0.0090195535549839</v>
      </c>
    </row>
    <row r="62" s="24" customFormat="true" ht="12" hidden="false" customHeight="false" outlineLevel="0" collapsed="false">
      <c r="A62" s="24" t="n">
        <f aca="false">A58+1</f>
        <v>2027</v>
      </c>
      <c r="B62" s="24" t="n">
        <f aca="false">B58</f>
        <v>1</v>
      </c>
      <c r="C62" s="25"/>
      <c r="D62" s="43" t="n">
        <v>115162035.659348</v>
      </c>
      <c r="E62" s="25"/>
      <c r="F62" s="26" t="n">
        <v>20932063.1800155</v>
      </c>
      <c r="G62" s="43" t="n">
        <v>1772163.26999024</v>
      </c>
      <c r="H62" s="43" t="n">
        <v>9749919.43878946</v>
      </c>
      <c r="I62" s="43" t="n">
        <v>54809.17329866</v>
      </c>
      <c r="J62" s="43" t="n">
        <v>301543.900168706</v>
      </c>
      <c r="K62" s="25"/>
      <c r="L62" s="43" t="n">
        <v>3065617.5900271</v>
      </c>
      <c r="M62" s="26"/>
      <c r="N62" s="43" t="n">
        <v>945504.224467542</v>
      </c>
      <c r="O62" s="25"/>
      <c r="P62" s="43" t="n">
        <v>22489518.0439727</v>
      </c>
      <c r="Q62" s="26"/>
      <c r="R62" s="43" t="n">
        <v>21109389.5221572</v>
      </c>
      <c r="S62" s="26"/>
      <c r="T62" s="43" t="n">
        <v>53912395.3215104</v>
      </c>
      <c r="U62" s="25"/>
      <c r="V62" s="43" t="n">
        <v>113649.978556409</v>
      </c>
      <c r="W62" s="26"/>
      <c r="X62" s="43" t="n">
        <v>279923.449952386</v>
      </c>
      <c r="Y62" s="25"/>
      <c r="Z62" s="25" t="n">
        <f aca="false">R62+V62-N62-L62-F62</f>
        <v>-3720145.49379653</v>
      </c>
      <c r="AA62" s="25"/>
      <c r="AB62" s="25" t="n">
        <f aca="false">T62-P62-D62</f>
        <v>-83739158.3818099</v>
      </c>
      <c r="AC62" s="13"/>
      <c r="AD62" s="25"/>
      <c r="AE62" s="25"/>
      <c r="AF62" s="25" t="n">
        <f aca="false">BA62/100*AF25</f>
        <v>5965183703.46722</v>
      </c>
      <c r="AG62" s="27" t="n">
        <f aca="false">(AF62-AF61)/AF61</f>
        <v>0.00358751995631783</v>
      </c>
      <c r="AH62" s="27"/>
      <c r="AI62" s="27" t="n">
        <f aca="false">AB62/AF62</f>
        <v>-0.0140379848374388</v>
      </c>
      <c r="AU62" s="24" t="n">
        <v>12029196</v>
      </c>
      <c r="AW62" s="24" t="n">
        <f aca="false">(AU62-AU61)/AU61</f>
        <v>0.00402622227704997</v>
      </c>
      <c r="AX62" s="45" t="n">
        <v>6485.6828620604</v>
      </c>
      <c r="AY62" s="27" t="n">
        <f aca="false">(AX62-AX61)/AX61</f>
        <v>-0.00043694309072647</v>
      </c>
      <c r="AZ62" s="24" t="n">
        <f aca="false">AZ61*((1+AY62))</f>
        <v>96.4825001250474</v>
      </c>
      <c r="BA62" s="24" t="n">
        <f aca="false">BA61*(1+AW62)*(1+AY62)</f>
        <v>103.796036597429</v>
      </c>
      <c r="BC62" s="27" t="n">
        <f aca="false">T69/AF69</f>
        <v>0.0105686468090156</v>
      </c>
    </row>
    <row r="63" s="32" customFormat="true" ht="12" hidden="false" customHeight="false" outlineLevel="0" collapsed="false">
      <c r="A63" s="32" t="n">
        <f aca="false">A59+1</f>
        <v>2027</v>
      </c>
      <c r="B63" s="32" t="n">
        <f aca="false">B59</f>
        <v>2</v>
      </c>
      <c r="C63" s="33"/>
      <c r="D63" s="46" t="n">
        <v>115007974.775553</v>
      </c>
      <c r="E63" s="33"/>
      <c r="F63" s="34" t="n">
        <v>20904060.7907324</v>
      </c>
      <c r="G63" s="46" t="n">
        <v>1862351.22589293</v>
      </c>
      <c r="H63" s="46" t="n">
        <v>10246106.9624171</v>
      </c>
      <c r="I63" s="46" t="n">
        <v>57598.49152246</v>
      </c>
      <c r="J63" s="46" t="n">
        <v>316889.906054128</v>
      </c>
      <c r="K63" s="33"/>
      <c r="L63" s="46" t="n">
        <v>2545122.05047545</v>
      </c>
      <c r="M63" s="34"/>
      <c r="N63" s="46" t="n">
        <v>945727.575846042</v>
      </c>
      <c r="O63" s="33"/>
      <c r="P63" s="46" t="n">
        <v>19375378.498449</v>
      </c>
      <c r="Q63" s="34"/>
      <c r="R63" s="46" t="n">
        <v>18409764.5064772</v>
      </c>
      <c r="S63" s="34"/>
      <c r="T63" s="46" t="n">
        <v>62997258.6296204</v>
      </c>
      <c r="U63" s="33"/>
      <c r="V63" s="46" t="n">
        <v>118822.976229416</v>
      </c>
      <c r="W63" s="34"/>
      <c r="X63" s="46" t="n">
        <v>284185.484349655</v>
      </c>
      <c r="Y63" s="33"/>
      <c r="Z63" s="33" t="n">
        <f aca="false">R63+V63-N63-L63-F63</f>
        <v>-5866322.93434729</v>
      </c>
      <c r="AA63" s="33"/>
      <c r="AB63" s="33" t="n">
        <f aca="false">T63-P63-D63</f>
        <v>-71386094.6443811</v>
      </c>
      <c r="AC63" s="13"/>
      <c r="AD63" s="33"/>
      <c r="AE63" s="33"/>
      <c r="AF63" s="33" t="n">
        <f aca="false">BA63/100*AF25</f>
        <v>5947548153.11776</v>
      </c>
      <c r="AG63" s="35" t="n">
        <f aca="false">(AF63-AF62)/AF62</f>
        <v>-0.00295641362045717</v>
      </c>
      <c r="AH63" s="35"/>
      <c r="AI63" s="35" t="n">
        <f aca="false">AB63/AF63</f>
        <v>-0.0120026089417973</v>
      </c>
      <c r="AU63" s="32" t="n">
        <v>12017415</v>
      </c>
      <c r="AW63" s="32" t="n">
        <f aca="false">(AU63-AU62)/AU62</f>
        <v>-0.000979367199603365</v>
      </c>
      <c r="AX63" s="48" t="n">
        <v>6472.8477957282</v>
      </c>
      <c r="AY63" s="35" t="n">
        <f aca="false">(AX63-AX62)/AX62</f>
        <v>-0.00197898457343355</v>
      </c>
      <c r="AZ63" s="32" t="n">
        <f aca="false">AZ62*((1+AY63))</f>
        <v>96.2915627456936</v>
      </c>
      <c r="BA63" s="32" t="n">
        <f aca="false">BA62*(1+AW63)*(1+AY63)</f>
        <v>103.489172581083</v>
      </c>
      <c r="BC63" s="35" t="n">
        <f aca="false">T70/AF70</f>
        <v>0.00896750929559484</v>
      </c>
    </row>
    <row r="64" s="32" customFormat="true" ht="12" hidden="false" customHeight="false" outlineLevel="0" collapsed="false">
      <c r="A64" s="32" t="n">
        <f aca="false">A60+1</f>
        <v>2027</v>
      </c>
      <c r="B64" s="32" t="n">
        <f aca="false">B60</f>
        <v>3</v>
      </c>
      <c r="C64" s="33"/>
      <c r="D64" s="46" t="n">
        <v>114902877.694897</v>
      </c>
      <c r="E64" s="33"/>
      <c r="F64" s="34" t="n">
        <v>20884958.1522655</v>
      </c>
      <c r="G64" s="46" t="n">
        <v>1960312.56211253</v>
      </c>
      <c r="H64" s="46" t="n">
        <v>10785061.3310304</v>
      </c>
      <c r="I64" s="46" t="n">
        <v>60628.22357049</v>
      </c>
      <c r="J64" s="46" t="n">
        <v>333558.597866917</v>
      </c>
      <c r="K64" s="33"/>
      <c r="L64" s="46" t="n">
        <v>2530269.91976634</v>
      </c>
      <c r="M64" s="34"/>
      <c r="N64" s="46" t="n">
        <v>946231.412997309</v>
      </c>
      <c r="O64" s="33"/>
      <c r="P64" s="46" t="n">
        <v>19145483.754402</v>
      </c>
      <c r="Q64" s="34"/>
      <c r="R64" s="46" t="n">
        <v>18335468.6929738</v>
      </c>
      <c r="S64" s="34"/>
      <c r="T64" s="46" t="n">
        <v>53893541.7078439</v>
      </c>
      <c r="U64" s="33"/>
      <c r="V64" s="46" t="n">
        <v>113540.271466758</v>
      </c>
      <c r="W64" s="34"/>
      <c r="X64" s="46" t="n">
        <v>287844.126205816</v>
      </c>
      <c r="Y64" s="33"/>
      <c r="Z64" s="33" t="n">
        <f aca="false">R64+V64-N64-L64-F64</f>
        <v>-5912450.52058855</v>
      </c>
      <c r="AA64" s="33"/>
      <c r="AB64" s="33" t="n">
        <f aca="false">T64-P64-D64</f>
        <v>-80154819.7414553</v>
      </c>
      <c r="AC64" s="13"/>
      <c r="AD64" s="33"/>
      <c r="AE64" s="33"/>
      <c r="AF64" s="33" t="n">
        <f aca="false">BA64/100*AF25</f>
        <v>5952534233.3601</v>
      </c>
      <c r="AG64" s="35" t="n">
        <f aca="false">(AF64-AF63)/AF63</f>
        <v>0.000838342139309743</v>
      </c>
      <c r="AH64" s="35"/>
      <c r="AI64" s="35" t="n">
        <f aca="false">AB64/AF64</f>
        <v>-0.0134656629595239</v>
      </c>
      <c r="AU64" s="32" t="n">
        <v>11995212</v>
      </c>
      <c r="AW64" s="32" t="n">
        <f aca="false">(AU64-AU63)/AU63</f>
        <v>-0.00184756871590105</v>
      </c>
      <c r="AX64" s="48" t="n">
        <v>6490.2654682337</v>
      </c>
      <c r="AY64" s="35" t="n">
        <f aca="false">(AX64-AX63)/AX63</f>
        <v>0.00269088244543528</v>
      </c>
      <c r="AZ64" s="32" t="n">
        <f aca="false">AZ63*((1+AY64))</f>
        <v>96.5506720215295</v>
      </c>
      <c r="BA64" s="32" t="n">
        <f aca="false">BA63*(1+AW64)*(1+AY64)</f>
        <v>103.57593191542</v>
      </c>
      <c r="BC64" s="35" t="n">
        <f aca="false">T71/AF71</f>
        <v>0.0105817821115174</v>
      </c>
    </row>
    <row r="65" s="32" customFormat="true" ht="12" hidden="false" customHeight="false" outlineLevel="0" collapsed="false">
      <c r="A65" s="32" t="n">
        <f aca="false">A61+1</f>
        <v>2027</v>
      </c>
      <c r="B65" s="32" t="n">
        <f aca="false">B61</f>
        <v>4</v>
      </c>
      <c r="C65" s="33"/>
      <c r="D65" s="46" t="n">
        <v>114992453.951257</v>
      </c>
      <c r="E65" s="33"/>
      <c r="F65" s="34" t="n">
        <v>20901239.6971932</v>
      </c>
      <c r="G65" s="46" t="n">
        <v>2049254.84904146</v>
      </c>
      <c r="H65" s="46" t="n">
        <v>11274395.5514962</v>
      </c>
      <c r="I65" s="46" t="n">
        <v>63379.0159497298</v>
      </c>
      <c r="J65" s="46" t="n">
        <v>348692.645922529</v>
      </c>
      <c r="K65" s="33"/>
      <c r="L65" s="46" t="n">
        <v>2585672.560243</v>
      </c>
      <c r="M65" s="34"/>
      <c r="N65" s="46" t="n">
        <v>949218.346481964</v>
      </c>
      <c r="O65" s="33"/>
      <c r="P65" s="46" t="n">
        <v>19631418.3107812</v>
      </c>
      <c r="Q65" s="34"/>
      <c r="R65" s="46" t="n">
        <v>18639386.484525</v>
      </c>
      <c r="S65" s="34"/>
      <c r="T65" s="46" t="n">
        <v>63576974.2094483</v>
      </c>
      <c r="U65" s="33"/>
      <c r="V65" s="46" t="n">
        <v>116640.737994156</v>
      </c>
      <c r="W65" s="34"/>
      <c r="X65" s="46" t="n">
        <v>285911.28102846</v>
      </c>
      <c r="Y65" s="33"/>
      <c r="Z65" s="33" t="n">
        <f aca="false">R65+V65-N65-L65-F65</f>
        <v>-5680103.38139907</v>
      </c>
      <c r="AA65" s="33"/>
      <c r="AB65" s="33" t="n">
        <f aca="false">T65-P65-D65</f>
        <v>-71046898.0525903</v>
      </c>
      <c r="AC65" s="13"/>
      <c r="AD65" s="33"/>
      <c r="AE65" s="33"/>
      <c r="AF65" s="33" t="n">
        <f aca="false">BA65/100*AF25</f>
        <v>5977185200.09894</v>
      </c>
      <c r="AG65" s="35" t="n">
        <f aca="false">(AF65-AF64)/AF64</f>
        <v>0.00414125576980238</v>
      </c>
      <c r="AH65" s="35" t="n">
        <f aca="false">(AF65-AF61)/AF61</f>
        <v>0.00560666183679213</v>
      </c>
      <c r="AI65" s="35" t="n">
        <f aca="false">AB65/AF65</f>
        <v>-0.0118863471139248</v>
      </c>
      <c r="AU65" s="32" t="n">
        <v>12012508</v>
      </c>
      <c r="AW65" s="32" t="n">
        <f aca="false">(AU65-AU64)/AU64</f>
        <v>0.00144190865488663</v>
      </c>
      <c r="AX65" s="48" t="n">
        <v>6507.7597224838</v>
      </c>
      <c r="AY65" s="35" t="n">
        <f aca="false">(AX65-AX64)/AX64</f>
        <v>0.00269546050708174</v>
      </c>
      <c r="AZ65" s="32" t="n">
        <f aca="false">AZ64*((1+AY65))</f>
        <v>96.8109205448957</v>
      </c>
      <c r="BA65" s="32" t="n">
        <f aca="false">BA64*(1+AW65)*(1+AY65)</f>
        <v>104.004866341078</v>
      </c>
      <c r="BC65" s="35" t="n">
        <f aca="false">T72/AF72</f>
        <v>0.00902686684517282</v>
      </c>
    </row>
    <row r="66" s="24" customFormat="true" ht="12" hidden="false" customHeight="false" outlineLevel="0" collapsed="false">
      <c r="A66" s="24" t="n">
        <f aca="false">A62+1</f>
        <v>2028</v>
      </c>
      <c r="B66" s="24" t="n">
        <f aca="false">B62</f>
        <v>1</v>
      </c>
      <c r="C66" s="25"/>
      <c r="D66" s="43" t="n">
        <v>115060961.885606</v>
      </c>
      <c r="E66" s="25"/>
      <c r="F66" s="26" t="n">
        <v>20913691.8252049</v>
      </c>
      <c r="G66" s="43" t="n">
        <v>2141918.92086755</v>
      </c>
      <c r="H66" s="43" t="n">
        <v>11784205.9343621</v>
      </c>
      <c r="I66" s="43" t="n">
        <v>66244.9150783797</v>
      </c>
      <c r="J66" s="43" t="n">
        <v>364459.977351414</v>
      </c>
      <c r="K66" s="25"/>
      <c r="L66" s="43" t="n">
        <v>3088650.35260981</v>
      </c>
      <c r="M66" s="26"/>
      <c r="N66" s="43" t="n">
        <v>952748.19708262</v>
      </c>
      <c r="O66" s="25"/>
      <c r="P66" s="43" t="n">
        <v>22733144.0542243</v>
      </c>
      <c r="Q66" s="26"/>
      <c r="R66" s="43" t="n">
        <v>21268760.8367027</v>
      </c>
      <c r="S66" s="26"/>
      <c r="T66" s="43" t="n">
        <v>54290988.2910119</v>
      </c>
      <c r="U66" s="25"/>
      <c r="V66" s="43" t="n">
        <v>121989.748090542</v>
      </c>
      <c r="W66" s="26"/>
      <c r="X66" s="43" t="n">
        <v>292861.723844777</v>
      </c>
      <c r="Y66" s="25"/>
      <c r="Z66" s="25" t="n">
        <f aca="false">R66+V66-N66-L66-F66</f>
        <v>-3564339.79010414</v>
      </c>
      <c r="AA66" s="25"/>
      <c r="AB66" s="25" t="n">
        <f aca="false">T66-P66-D66</f>
        <v>-83503117.6488185</v>
      </c>
      <c r="AC66" s="13"/>
      <c r="AD66" s="25"/>
      <c r="AE66" s="25"/>
      <c r="AF66" s="25" t="n">
        <f aca="false">BA66/100*AF25</f>
        <v>6031404858.36271</v>
      </c>
      <c r="AG66" s="27" t="n">
        <f aca="false">(AF66-AF65)/AF65</f>
        <v>0.00907110227450622</v>
      </c>
      <c r="AH66" s="27"/>
      <c r="AI66" s="27" t="n">
        <f aca="false">AB66/AF66</f>
        <v>-0.0138447210243297</v>
      </c>
      <c r="AU66" s="24" t="n">
        <v>12149495</v>
      </c>
      <c r="AW66" s="24" t="n">
        <f aca="false">(AU66-AU65)/AU65</f>
        <v>0.0114036968799521</v>
      </c>
      <c r="AX66" s="45" t="n">
        <v>6492.7509131735</v>
      </c>
      <c r="AY66" s="27" t="n">
        <f aca="false">(AX66-AX65)/AX65</f>
        <v>-0.00230629432405843</v>
      </c>
      <c r="AZ66" s="24" t="n">
        <f aca="false">AZ65*((1+AY66))</f>
        <v>96.5876460683362</v>
      </c>
      <c r="BA66" s="24" t="n">
        <f aca="false">BA65*(1+AW66)*(1+AY66)</f>
        <v>104.948305120704</v>
      </c>
      <c r="BC66" s="27" t="n">
        <f aca="false">T73/AF73</f>
        <v>0.0105646640307786</v>
      </c>
    </row>
    <row r="67" s="32" customFormat="true" ht="12" hidden="false" customHeight="false" outlineLevel="0" collapsed="false">
      <c r="A67" s="32" t="n">
        <f aca="false">A63+1</f>
        <v>2028</v>
      </c>
      <c r="B67" s="32" t="n">
        <f aca="false">B63</f>
        <v>2</v>
      </c>
      <c r="C67" s="33"/>
      <c r="D67" s="46" t="n">
        <v>115022895.917581</v>
      </c>
      <c r="E67" s="33"/>
      <c r="F67" s="34" t="n">
        <v>20906772.884921</v>
      </c>
      <c r="G67" s="46" t="n">
        <v>2235491.24013276</v>
      </c>
      <c r="H67" s="46" t="n">
        <v>12299013.2266617</v>
      </c>
      <c r="I67" s="46" t="n">
        <v>69138.9043340003</v>
      </c>
      <c r="J67" s="46" t="n">
        <v>380381.852370965</v>
      </c>
      <c r="K67" s="33"/>
      <c r="L67" s="46" t="n">
        <v>2512634.64379335</v>
      </c>
      <c r="M67" s="34"/>
      <c r="N67" s="46" t="n">
        <v>954218.5088543</v>
      </c>
      <c r="O67" s="33"/>
      <c r="P67" s="46" t="n">
        <v>19862866.7517524</v>
      </c>
      <c r="Q67" s="34"/>
      <c r="R67" s="46" t="n">
        <v>18287901.8069463</v>
      </c>
      <c r="S67" s="34"/>
      <c r="T67" s="46" t="n">
        <v>63883959.4134497</v>
      </c>
      <c r="U67" s="33"/>
      <c r="V67" s="46" t="n">
        <v>118693.390101556</v>
      </c>
      <c r="W67" s="34"/>
      <c r="X67" s="46" t="n">
        <v>292449.791708679</v>
      </c>
      <c r="Y67" s="33"/>
      <c r="Z67" s="33" t="n">
        <f aca="false">R67+V67-N67-L67-F67</f>
        <v>-5967030.84052085</v>
      </c>
      <c r="AA67" s="33"/>
      <c r="AB67" s="33" t="n">
        <f aca="false">T67-P67-D67</f>
        <v>-71001803.2558842</v>
      </c>
      <c r="AC67" s="13"/>
      <c r="AD67" s="33"/>
      <c r="AE67" s="33"/>
      <c r="AF67" s="33" t="n">
        <f aca="false">BA67/100*AF25</f>
        <v>6031278552.47784</v>
      </c>
      <c r="AG67" s="35" t="n">
        <f aca="false">(AF67-AF66)/AF66</f>
        <v>-2.0941370680618E-005</v>
      </c>
      <c r="AH67" s="35"/>
      <c r="AI67" s="35" t="n">
        <f aca="false">AB67/AF67</f>
        <v>-0.0117722639798678</v>
      </c>
      <c r="AU67" s="32" t="n">
        <v>12145452</v>
      </c>
      <c r="AW67" s="32" t="n">
        <f aca="false">(AU67-AU66)/AU66</f>
        <v>-0.00033277103287009</v>
      </c>
      <c r="AX67" s="48" t="n">
        <v>6494.7762194607</v>
      </c>
      <c r="AY67" s="35" t="n">
        <f aca="false">(AX67-AX66)/AX66</f>
        <v>0.00031193346461073</v>
      </c>
      <c r="AZ67" s="32" t="n">
        <f aca="false">AZ66*((1+AY67))</f>
        <v>96.6177749874129</v>
      </c>
      <c r="BA67" s="32" t="n">
        <f aca="false">BA66*(1+AW67)*(1+AY67)</f>
        <v>104.946107359344</v>
      </c>
      <c r="BC67" s="35" t="n">
        <f aca="false">T74/AF74</f>
        <v>0.00898556094365909</v>
      </c>
    </row>
    <row r="68" s="32" customFormat="true" ht="12" hidden="false" customHeight="false" outlineLevel="0" collapsed="false">
      <c r="A68" s="32" t="n">
        <f aca="false">A64+1</f>
        <v>2028</v>
      </c>
      <c r="B68" s="32" t="n">
        <f aca="false">B64</f>
        <v>3</v>
      </c>
      <c r="C68" s="33"/>
      <c r="D68" s="46" t="n">
        <v>115024969.599624</v>
      </c>
      <c r="E68" s="33"/>
      <c r="F68" s="34" t="n">
        <v>20907149.8011789</v>
      </c>
      <c r="G68" s="46" t="n">
        <v>2318159.51612053</v>
      </c>
      <c r="H68" s="46" t="n">
        <v>12753829.6900617</v>
      </c>
      <c r="I68" s="46" t="n">
        <v>71695.6551377499</v>
      </c>
      <c r="J68" s="46" t="n">
        <v>394448.340929751</v>
      </c>
      <c r="K68" s="33"/>
      <c r="L68" s="46" t="n">
        <v>2502356.63070176</v>
      </c>
      <c r="M68" s="34"/>
      <c r="N68" s="46" t="n">
        <v>956083.538602751</v>
      </c>
      <c r="O68" s="33"/>
      <c r="P68" s="46" t="n">
        <v>19696063.2826116</v>
      </c>
      <c r="Q68" s="34"/>
      <c r="R68" s="46" t="n">
        <v>18244829.9915576</v>
      </c>
      <c r="S68" s="34"/>
      <c r="T68" s="46" t="n">
        <v>54293963.1731428</v>
      </c>
      <c r="U68" s="33"/>
      <c r="V68" s="46" t="n">
        <v>116145.745077715</v>
      </c>
      <c r="W68" s="34"/>
      <c r="X68" s="46" t="n">
        <v>285455.979935682</v>
      </c>
      <c r="Y68" s="33"/>
      <c r="Z68" s="33" t="n">
        <f aca="false">R68+V68-N68-L68-F68</f>
        <v>-6004614.23384802</v>
      </c>
      <c r="AA68" s="33"/>
      <c r="AB68" s="33" t="n">
        <f aca="false">T68-P68-D68</f>
        <v>-80427069.7090926</v>
      </c>
      <c r="AC68" s="13"/>
      <c r="AD68" s="33"/>
      <c r="AE68" s="33"/>
      <c r="AF68" s="33" t="n">
        <f aca="false">BA68/100*AF25</f>
        <v>6019584322.2353</v>
      </c>
      <c r="AG68" s="35" t="n">
        <f aca="false">(AF68-AF67)/AF67</f>
        <v>-0.00193893055026266</v>
      </c>
      <c r="AH68" s="35"/>
      <c r="AI68" s="35" t="n">
        <f aca="false">AB68/AF68</f>
        <v>-0.0133609009200202</v>
      </c>
      <c r="AU68" s="32" t="n">
        <v>12116689</v>
      </c>
      <c r="AW68" s="32" t="n">
        <f aca="false">(AU68-AU67)/AU67</f>
        <v>-0.00236821157417608</v>
      </c>
      <c r="AX68" s="48" t="n">
        <v>6497.5709220934</v>
      </c>
      <c r="AY68" s="35" t="n">
        <f aca="false">(AX68-AX67)/AX67</f>
        <v>0.000430300065508985</v>
      </c>
      <c r="AZ68" s="32" t="n">
        <f aca="false">AZ67*((1+AY68))</f>
        <v>96.6593496223193</v>
      </c>
      <c r="BA68" s="32" t="n">
        <f aca="false">BA67*(1+AW68)*(1+AY68)</f>
        <v>104.742624145654</v>
      </c>
      <c r="BC68" s="35" t="n">
        <f aca="false">T75/AF75</f>
        <v>0.0105149838641527</v>
      </c>
    </row>
    <row r="69" s="32" customFormat="true" ht="12" hidden="false" customHeight="false" outlineLevel="0" collapsed="false">
      <c r="A69" s="32" t="n">
        <f aca="false">A65+1</f>
        <v>2028</v>
      </c>
      <c r="B69" s="32" t="n">
        <f aca="false">B65</f>
        <v>4</v>
      </c>
      <c r="C69" s="33"/>
      <c r="D69" s="46" t="n">
        <v>115355185.539451</v>
      </c>
      <c r="E69" s="33"/>
      <c r="F69" s="34" t="n">
        <v>20967170.4570829</v>
      </c>
      <c r="G69" s="46" t="n">
        <v>2409517.03087638</v>
      </c>
      <c r="H69" s="46" t="n">
        <v>13256451.7814238</v>
      </c>
      <c r="I69" s="46" t="n">
        <v>74521.1452848399</v>
      </c>
      <c r="J69" s="46" t="n">
        <v>409993.354064672</v>
      </c>
      <c r="K69" s="33"/>
      <c r="L69" s="46" t="n">
        <v>2480778.60298224</v>
      </c>
      <c r="M69" s="34"/>
      <c r="N69" s="46" t="n">
        <v>960999.19816976</v>
      </c>
      <c r="O69" s="33"/>
      <c r="P69" s="46" t="n">
        <v>19273076.4834088</v>
      </c>
      <c r="Q69" s="34"/>
      <c r="R69" s="46" t="n">
        <v>18159906.0117271</v>
      </c>
      <c r="S69" s="34"/>
      <c r="T69" s="46" t="n">
        <v>63673205.748392</v>
      </c>
      <c r="U69" s="33"/>
      <c r="V69" s="46" t="n">
        <v>115514.353558104</v>
      </c>
      <c r="W69" s="34"/>
      <c r="X69" s="46" t="n">
        <v>298449.058673662</v>
      </c>
      <c r="Y69" s="33"/>
      <c r="Z69" s="33" t="n">
        <f aca="false">R69+V69-N69-L69-F69</f>
        <v>-6133527.89294975</v>
      </c>
      <c r="AA69" s="33"/>
      <c r="AB69" s="33" t="n">
        <f aca="false">T69-P69-D69</f>
        <v>-70955056.2744682</v>
      </c>
      <c r="AC69" s="13"/>
      <c r="AD69" s="33"/>
      <c r="AE69" s="33"/>
      <c r="AF69" s="33" t="n">
        <f aca="false">BA69/100*AF25</f>
        <v>6024726428.93843</v>
      </c>
      <c r="AG69" s="35" t="n">
        <f aca="false">(AF69-AF68)/AF68</f>
        <v>0.000854229532783282</v>
      </c>
      <c r="AH69" s="35" t="n">
        <f aca="false">(AF69-AF65)/AF65</f>
        <v>0.00795378213121137</v>
      </c>
      <c r="AI69" s="35" t="n">
        <f aca="false">AB69/AF69</f>
        <v>-0.0117773075858933</v>
      </c>
      <c r="AU69" s="32" t="n">
        <v>12149648</v>
      </c>
      <c r="AW69" s="32" t="n">
        <f aca="false">(AU69-AU68)/AU68</f>
        <v>0.0027201325378575</v>
      </c>
      <c r="AX69" s="48" t="n">
        <v>6485.4799739656</v>
      </c>
      <c r="AY69" s="35" t="n">
        <f aca="false">(AX69-AX68)/AX68</f>
        <v>-0.00186084127018731</v>
      </c>
      <c r="AZ69" s="32" t="n">
        <f aca="false">AZ68*((1+AY69))</f>
        <v>96.4794819153926</v>
      </c>
      <c r="BA69" s="32" t="n">
        <f aca="false">BA68*(1+AW69)*(1+AY69)</f>
        <v>104.83209838854</v>
      </c>
      <c r="BC69" s="35" t="n">
        <f aca="false">T76/AF76</f>
        <v>0.00890383512171509</v>
      </c>
    </row>
    <row r="70" s="24" customFormat="true" ht="12" hidden="false" customHeight="false" outlineLevel="0" collapsed="false">
      <c r="A70" s="24" t="n">
        <f aca="false">A66+1</f>
        <v>2029</v>
      </c>
      <c r="B70" s="24" t="n">
        <f aca="false">B66</f>
        <v>1</v>
      </c>
      <c r="C70" s="25"/>
      <c r="D70" s="43" t="n">
        <v>115470658.30995</v>
      </c>
      <c r="E70" s="25"/>
      <c r="F70" s="26" t="n">
        <v>20988158.9999982</v>
      </c>
      <c r="G70" s="43" t="n">
        <v>2506633.54475737</v>
      </c>
      <c r="H70" s="43" t="n">
        <v>13790758.1867929</v>
      </c>
      <c r="I70" s="43" t="n">
        <v>77524.7488069199</v>
      </c>
      <c r="J70" s="43" t="n">
        <v>426518.294436845</v>
      </c>
      <c r="K70" s="25"/>
      <c r="L70" s="43" t="n">
        <v>3078138.34422211</v>
      </c>
      <c r="M70" s="26"/>
      <c r="N70" s="43" t="n">
        <v>963905.731073581</v>
      </c>
      <c r="O70" s="25"/>
      <c r="P70" s="43" t="n">
        <v>22263840.5465653</v>
      </c>
      <c r="Q70" s="26"/>
      <c r="R70" s="43" t="n">
        <v>21275599.4352205</v>
      </c>
      <c r="S70" s="26"/>
      <c r="T70" s="43" t="n">
        <v>54197723.9989728</v>
      </c>
      <c r="U70" s="25"/>
      <c r="V70" s="43" t="n">
        <v>119553.147672817</v>
      </c>
      <c r="W70" s="26"/>
      <c r="X70" s="43" t="n">
        <v>285180.42735591</v>
      </c>
      <c r="Y70" s="25"/>
      <c r="Z70" s="25" t="n">
        <f aca="false">R70+V70-N70-L70-F70</f>
        <v>-3635050.49240064</v>
      </c>
      <c r="AA70" s="25"/>
      <c r="AB70" s="25" t="n">
        <f aca="false">T70-P70-D70</f>
        <v>-83536774.8575426</v>
      </c>
      <c r="AC70" s="13"/>
      <c r="AD70" s="25"/>
      <c r="AE70" s="25"/>
      <c r="AF70" s="25" t="n">
        <f aca="false">BA70/100*AF25</f>
        <v>6043787880.49839</v>
      </c>
      <c r="AG70" s="27" t="n">
        <f aca="false">(AF70-AF69)/AF69</f>
        <v>0.00316387005863039</v>
      </c>
      <c r="AH70" s="27"/>
      <c r="AI70" s="27" t="n">
        <f aca="false">AB70/AF70</f>
        <v>-0.0138219236858217</v>
      </c>
      <c r="AU70" s="24" t="n">
        <v>12203767</v>
      </c>
      <c r="AW70" s="24" t="n">
        <f aca="false">(AU70-AU69)/AU69</f>
        <v>0.00445436773147666</v>
      </c>
      <c r="AX70" s="45" t="n">
        <v>6477.1475926424</v>
      </c>
      <c r="AY70" s="27" t="n">
        <f aca="false">(AX70-AX69)/AX69</f>
        <v>-0.00128477481337517</v>
      </c>
      <c r="AZ70" s="24" t="n">
        <f aca="false">AZ69*((1+AY70))</f>
        <v>96.3555275070202</v>
      </c>
      <c r="BA70" s="24" t="n">
        <f aca="false">BA69*(1+AW70)*(1+AY70)</f>
        <v>105.163773525815</v>
      </c>
      <c r="BC70" s="27" t="n">
        <f aca="false">T77/AF77</f>
        <v>0.0104615621301066</v>
      </c>
    </row>
    <row r="71" s="32" customFormat="true" ht="12" hidden="false" customHeight="false" outlineLevel="0" collapsed="false">
      <c r="A71" s="32" t="n">
        <f aca="false">A67+1</f>
        <v>2029</v>
      </c>
      <c r="B71" s="32" t="n">
        <f aca="false">B67</f>
        <v>2</v>
      </c>
      <c r="C71" s="33"/>
      <c r="D71" s="46" t="n">
        <v>115482825.804564</v>
      </c>
      <c r="E71" s="33"/>
      <c r="F71" s="34" t="n">
        <v>20990370.5861737</v>
      </c>
      <c r="G71" s="46" t="n">
        <v>2584920.4148028</v>
      </c>
      <c r="H71" s="46" t="n">
        <v>14221469.4474219</v>
      </c>
      <c r="I71" s="46" t="n">
        <v>79945.9922104003</v>
      </c>
      <c r="J71" s="46" t="n">
        <v>439839.261260497</v>
      </c>
      <c r="K71" s="33"/>
      <c r="L71" s="46" t="n">
        <v>2507735.93599368</v>
      </c>
      <c r="M71" s="34"/>
      <c r="N71" s="46" t="n">
        <v>966278.742401801</v>
      </c>
      <c r="O71" s="33"/>
      <c r="P71" s="46" t="n">
        <v>19369606.7007812</v>
      </c>
      <c r="Q71" s="34"/>
      <c r="R71" s="46" t="n">
        <v>18328834.2355205</v>
      </c>
      <c r="S71" s="34"/>
      <c r="T71" s="46" t="n">
        <v>63829850.4656556</v>
      </c>
      <c r="U71" s="33"/>
      <c r="V71" s="46" t="n">
        <v>117492.342185071</v>
      </c>
      <c r="W71" s="34"/>
      <c r="X71" s="46" t="n">
        <v>292967.90538343</v>
      </c>
      <c r="Y71" s="33"/>
      <c r="Z71" s="33" t="n">
        <f aca="false">R71+V71-N71-L71-F71</f>
        <v>-6018058.6868636</v>
      </c>
      <c r="AA71" s="33"/>
      <c r="AB71" s="33" t="n">
        <f aca="false">T71-P71-D71</f>
        <v>-71022582.0396897</v>
      </c>
      <c r="AC71" s="13"/>
      <c r="AD71" s="33"/>
      <c r="AE71" s="33"/>
      <c r="AF71" s="33" t="n">
        <f aca="false">BA71/100*AF25</f>
        <v>6032051103.77221</v>
      </c>
      <c r="AG71" s="35" t="n">
        <f aca="false">(AF71-AF70)/AF70</f>
        <v>-0.00194195709019629</v>
      </c>
      <c r="AH71" s="35"/>
      <c r="AI71" s="35" t="n">
        <f aca="false">AB71/AF71</f>
        <v>-0.0117742009836878</v>
      </c>
      <c r="AU71" s="32" t="n">
        <v>12179290</v>
      </c>
      <c r="AW71" s="32" t="n">
        <f aca="false">(AU71-AU70)/AU70</f>
        <v>-0.00200569217684998</v>
      </c>
      <c r="AX71" s="48" t="n">
        <v>6477.5612438625</v>
      </c>
      <c r="AY71" s="35" t="n">
        <f aca="false">(AX71-AX70)/AX70</f>
        <v>6.38631765269903E-005</v>
      </c>
      <c r="AZ71" s="32" t="n">
        <f aca="false">AZ70*((1+AY71))</f>
        <v>96.3616810770828</v>
      </c>
      <c r="BA71" s="32" t="n">
        <f aca="false">BA70*(1+AW71)*(1+AY71)</f>
        <v>104.959549990185</v>
      </c>
      <c r="BC71" s="35" t="n">
        <f aca="false">T78/AF78</f>
        <v>0.00888308097629955</v>
      </c>
    </row>
    <row r="72" s="32" customFormat="true" ht="12" hidden="false" customHeight="false" outlineLevel="0" collapsed="false">
      <c r="A72" s="32" t="n">
        <f aca="false">A68+1</f>
        <v>2029</v>
      </c>
      <c r="B72" s="32" t="n">
        <f aca="false">B68</f>
        <v>3</v>
      </c>
      <c r="C72" s="33"/>
      <c r="D72" s="46" t="n">
        <v>115118582.878127</v>
      </c>
      <c r="E72" s="33"/>
      <c r="F72" s="34" t="n">
        <v>20924165.1226682</v>
      </c>
      <c r="G72" s="46" t="n">
        <v>2656666.88848499</v>
      </c>
      <c r="H72" s="46" t="n">
        <v>14616197.3769893</v>
      </c>
      <c r="I72" s="46" t="n">
        <v>82164.9553139699</v>
      </c>
      <c r="J72" s="46" t="n">
        <v>452047.341556376</v>
      </c>
      <c r="K72" s="33"/>
      <c r="L72" s="46" t="n">
        <v>2494650.20123423</v>
      </c>
      <c r="M72" s="34"/>
      <c r="N72" s="46" t="n">
        <v>964239.229711331</v>
      </c>
      <c r="O72" s="33"/>
      <c r="P72" s="46" t="n">
        <v>19259186.7737849</v>
      </c>
      <c r="Q72" s="34"/>
      <c r="R72" s="46" t="n">
        <v>18249711.4985773</v>
      </c>
      <c r="S72" s="34"/>
      <c r="T72" s="46" t="n">
        <v>54415289.2246488</v>
      </c>
      <c r="U72" s="33"/>
      <c r="V72" s="46" t="n">
        <v>113702.517345756</v>
      </c>
      <c r="W72" s="34"/>
      <c r="X72" s="46" t="n">
        <v>306403.076583149</v>
      </c>
      <c r="Y72" s="33"/>
      <c r="Z72" s="33" t="n">
        <f aca="false">R72+V72-N72-L72-F72</f>
        <v>-6019640.5376907</v>
      </c>
      <c r="AA72" s="33"/>
      <c r="AB72" s="33" t="n">
        <f aca="false">T72-P72-D72</f>
        <v>-79962480.4272627</v>
      </c>
      <c r="AC72" s="13"/>
      <c r="AD72" s="33"/>
      <c r="AE72" s="33"/>
      <c r="AF72" s="33" t="n">
        <f aca="false">BA72/100*AF25</f>
        <v>6028147989.54831</v>
      </c>
      <c r="AG72" s="35" t="n">
        <f aca="false">(AF72-AF71)/AF71</f>
        <v>-0.000647062525956187</v>
      </c>
      <c r="AH72" s="35"/>
      <c r="AI72" s="35" t="n">
        <f aca="false">AB72/AF72</f>
        <v>-0.0132648502601301</v>
      </c>
      <c r="AU72" s="32" t="n">
        <v>12186458</v>
      </c>
      <c r="AW72" s="32" t="n">
        <f aca="false">(AU72-AU71)/AU71</f>
        <v>0.000588540054469513</v>
      </c>
      <c r="AX72" s="48" t="n">
        <v>6469.562260197</v>
      </c>
      <c r="AY72" s="35" t="n">
        <f aca="false">(AX72-AX71)/AX71</f>
        <v>-0.00123487580655134</v>
      </c>
      <c r="AZ72" s="32" t="n">
        <f aca="false">AZ71*((1+AY72))</f>
        <v>96.2426863684421</v>
      </c>
      <c r="BA72" s="32" t="n">
        <f aca="false">BA71*(1+AW72)*(1+AY72)</f>
        <v>104.891634598645</v>
      </c>
      <c r="BC72" s="35" t="n">
        <f aca="false">T79/AF79</f>
        <v>0.0104851441714486</v>
      </c>
    </row>
    <row r="73" s="32" customFormat="true" ht="12" hidden="false" customHeight="false" outlineLevel="0" collapsed="false">
      <c r="A73" s="32" t="n">
        <f aca="false">A69+1</f>
        <v>2029</v>
      </c>
      <c r="B73" s="32" t="n">
        <f aca="false">B69</f>
        <v>4</v>
      </c>
      <c r="C73" s="33"/>
      <c r="D73" s="46" t="n">
        <v>114822498.436711</v>
      </c>
      <c r="E73" s="33"/>
      <c r="F73" s="34" t="n">
        <v>20870348.2706228</v>
      </c>
      <c r="G73" s="46" t="n">
        <v>2748191.84550616</v>
      </c>
      <c r="H73" s="46" t="n">
        <v>15119740.6862917</v>
      </c>
      <c r="I73" s="46" t="n">
        <v>84995.6240878198</v>
      </c>
      <c r="J73" s="46" t="n">
        <v>467620.845967788</v>
      </c>
      <c r="K73" s="33"/>
      <c r="L73" s="46" t="n">
        <v>2515257.50198769</v>
      </c>
      <c r="M73" s="34"/>
      <c r="N73" s="46" t="n">
        <v>963297.136352182</v>
      </c>
      <c r="O73" s="33"/>
      <c r="P73" s="46" t="n">
        <v>19176336.3160611</v>
      </c>
      <c r="Q73" s="34"/>
      <c r="R73" s="46" t="n">
        <v>18351459.7604504</v>
      </c>
      <c r="S73" s="34"/>
      <c r="T73" s="46" t="n">
        <v>63747907.9823381</v>
      </c>
      <c r="U73" s="33"/>
      <c r="V73" s="46" t="n">
        <v>112991.235962592</v>
      </c>
      <c r="W73" s="34"/>
      <c r="X73" s="46" t="n">
        <v>298123.575681195</v>
      </c>
      <c r="Y73" s="33"/>
      <c r="Z73" s="33" t="n">
        <f aca="false">R73+V73-N73-L73-F73</f>
        <v>-5884451.91254968</v>
      </c>
      <c r="AA73" s="33"/>
      <c r="AB73" s="33" t="n">
        <f aca="false">T73-P73-D73</f>
        <v>-70250926.7704345</v>
      </c>
      <c r="AC73" s="13"/>
      <c r="AD73" s="33"/>
      <c r="AE73" s="33"/>
      <c r="AF73" s="33" t="n">
        <f aca="false">BA73/100*AF25</f>
        <v>6034068645.87631</v>
      </c>
      <c r="AG73" s="35" t="n">
        <f aca="false">(AF73-AF72)/AF72</f>
        <v>0.000982168377130352</v>
      </c>
      <c r="AH73" s="35" t="n">
        <f aca="false">(AF73-AF69)/AF69</f>
        <v>0.00155064583397523</v>
      </c>
      <c r="AI73" s="35" t="n">
        <f aca="false">AB73/AF73</f>
        <v>-0.0116423811019194</v>
      </c>
      <c r="AU73" s="32" t="n">
        <v>12208240</v>
      </c>
      <c r="AW73" s="32" t="n">
        <f aca="false">(AU73-AU72)/AU72</f>
        <v>0.00178739384323156</v>
      </c>
      <c r="AX73" s="48" t="n">
        <v>6464.3620986473</v>
      </c>
      <c r="AY73" s="35" t="n">
        <f aca="false">(AX73-AX72)/AX72</f>
        <v>-0.000803788778986389</v>
      </c>
      <c r="AZ73" s="32" t="n">
        <f aca="false">AZ72*((1+AY73))</f>
        <v>96.1653275770796</v>
      </c>
      <c r="BA73" s="32" t="n">
        <f aca="false">BA72*(1+AW73)*(1+AY73)</f>
        <v>104.994655845173</v>
      </c>
      <c r="BC73" s="35" t="n">
        <f aca="false">T80/AF80</f>
        <v>0.00886315282064441</v>
      </c>
    </row>
    <row r="74" s="24" customFormat="true" ht="12" hidden="false" customHeight="false" outlineLevel="0" collapsed="false">
      <c r="A74" s="24" t="n">
        <f aca="false">A70+1</f>
        <v>2030</v>
      </c>
      <c r="B74" s="24" t="n">
        <f aca="false">B70</f>
        <v>1</v>
      </c>
      <c r="C74" s="25"/>
      <c r="D74" s="43" t="n">
        <v>114826989.100784</v>
      </c>
      <c r="E74" s="25"/>
      <c r="F74" s="26" t="n">
        <v>20871164.501975</v>
      </c>
      <c r="G74" s="43" t="n">
        <v>2837517.22004209</v>
      </c>
      <c r="H74" s="43" t="n">
        <v>15611182.5417421</v>
      </c>
      <c r="I74" s="43" t="n">
        <v>87758.2645373801</v>
      </c>
      <c r="J74" s="43" t="n">
        <v>482820.078610557</v>
      </c>
      <c r="K74" s="25"/>
      <c r="L74" s="43" t="n">
        <v>3009457.30972178</v>
      </c>
      <c r="M74" s="26"/>
      <c r="N74" s="43" t="n">
        <v>965461.849981122</v>
      </c>
      <c r="O74" s="25"/>
      <c r="P74" s="43" t="n">
        <v>22321365.6312496</v>
      </c>
      <c r="Q74" s="26"/>
      <c r="R74" s="43" t="n">
        <v>20927774.5278023</v>
      </c>
      <c r="S74" s="26"/>
      <c r="T74" s="43" t="n">
        <v>54282640.9175151</v>
      </c>
      <c r="U74" s="25"/>
      <c r="V74" s="43" t="n">
        <v>112738.98510046</v>
      </c>
      <c r="W74" s="26"/>
      <c r="X74" s="43" t="n">
        <v>291724.625887748</v>
      </c>
      <c r="Y74" s="25"/>
      <c r="Z74" s="25" t="n">
        <f aca="false">R74+V74-N74-L74-F74</f>
        <v>-3805570.14877512</v>
      </c>
      <c r="AA74" s="25"/>
      <c r="AB74" s="25" t="n">
        <f aca="false">T74-P74-D74</f>
        <v>-82865713.8145184</v>
      </c>
      <c r="AC74" s="13"/>
      <c r="AD74" s="25"/>
      <c r="AE74" s="25"/>
      <c r="AF74" s="25" t="n">
        <f aca="false">BA74/100*AF25</f>
        <v>6041096516.7201</v>
      </c>
      <c r="AG74" s="27" t="n">
        <f aca="false">(AF74-AF73)/AF73</f>
        <v>0.00116469852370602</v>
      </c>
      <c r="AH74" s="27"/>
      <c r="AI74" s="27" t="n">
        <f aca="false">AB74/AF74</f>
        <v>-0.0137169988238342</v>
      </c>
      <c r="AU74" s="24" t="n">
        <v>12224550</v>
      </c>
      <c r="AW74" s="24" t="n">
        <f aca="false">(AU74-AU73)/AU73</f>
        <v>0.00133598290990347</v>
      </c>
      <c r="AX74" s="45" t="n">
        <v>6463.2563316389</v>
      </c>
      <c r="AY74" s="27" t="n">
        <f aca="false">(AX74-AX73)/AX73</f>
        <v>-0.000171055858493987</v>
      </c>
      <c r="AZ74" s="24" t="n">
        <f aca="false">AZ73*((1+AY74))</f>
        <v>96.1488779344136</v>
      </c>
      <c r="BA74" s="24" t="n">
        <f aca="false">BA73*(1+AW74)*(1+AY74)</f>
        <v>105.116942965833</v>
      </c>
      <c r="BC74" s="27" t="n">
        <f aca="false">T81/AF81</f>
        <v>0.010431557450919</v>
      </c>
    </row>
    <row r="75" s="32" customFormat="true" ht="12" hidden="false" customHeight="false" outlineLevel="0" collapsed="false">
      <c r="A75" s="32" t="n">
        <f aca="false">A71+1</f>
        <v>2030</v>
      </c>
      <c r="B75" s="32" t="n">
        <f aca="false">B71</f>
        <v>2</v>
      </c>
      <c r="C75" s="33"/>
      <c r="D75" s="46" t="n">
        <v>115020389.519396</v>
      </c>
      <c r="E75" s="33"/>
      <c r="F75" s="34" t="n">
        <v>20906317.317382</v>
      </c>
      <c r="G75" s="46" t="n">
        <v>2924206.64740137</v>
      </c>
      <c r="H75" s="46" t="n">
        <v>16088122.1935567</v>
      </c>
      <c r="I75" s="46" t="n">
        <v>90439.3808474601</v>
      </c>
      <c r="J75" s="46" t="n">
        <v>497570.789491417</v>
      </c>
      <c r="K75" s="33"/>
      <c r="L75" s="46" t="n">
        <v>2433722.02678528</v>
      </c>
      <c r="M75" s="34"/>
      <c r="N75" s="46" t="n">
        <v>969910.48476024</v>
      </c>
      <c r="O75" s="33"/>
      <c r="P75" s="46" t="n">
        <v>19440342.6505318</v>
      </c>
      <c r="Q75" s="34"/>
      <c r="R75" s="46" t="n">
        <v>17964756.4837097</v>
      </c>
      <c r="S75" s="34"/>
      <c r="T75" s="46" t="n">
        <v>63368964.3387105</v>
      </c>
      <c r="U75" s="33"/>
      <c r="V75" s="46" t="n">
        <v>112485.039953984</v>
      </c>
      <c r="W75" s="34"/>
      <c r="X75" s="46" t="n">
        <v>290138.752425712</v>
      </c>
      <c r="Y75" s="33"/>
      <c r="Z75" s="33" t="n">
        <f aca="false">R75+V75-N75-L75-F75</f>
        <v>-6232708.30526387</v>
      </c>
      <c r="AA75" s="33"/>
      <c r="AB75" s="33" t="n">
        <f aca="false">T75-P75-D75</f>
        <v>-71091767.8312173</v>
      </c>
      <c r="AC75" s="13"/>
      <c r="AD75" s="33"/>
      <c r="AE75" s="33"/>
      <c r="AF75" s="33" t="n">
        <f aca="false">BA75/100*AF25</f>
        <v>6026539380.12648</v>
      </c>
      <c r="AG75" s="35" t="n">
        <f aca="false">(AF75-AF74)/AF74</f>
        <v>-0.00240968449243053</v>
      </c>
      <c r="AH75" s="35"/>
      <c r="AI75" s="35" t="n">
        <f aca="false">AB75/AF75</f>
        <v>-0.0117964495620246</v>
      </c>
      <c r="AU75" s="32" t="n">
        <v>12212095</v>
      </c>
      <c r="AW75" s="32" t="n">
        <f aca="false">(AU75-AU74)/AU74</f>
        <v>-0.00101885140966334</v>
      </c>
      <c r="AX75" s="48" t="n">
        <v>6454.2578527976</v>
      </c>
      <c r="AY75" s="35" t="n">
        <f aca="false">(AX75-AX74)/AX74</f>
        <v>-0.00139225158025222</v>
      </c>
      <c r="AZ75" s="32" t="n">
        <f aca="false">AZ74*((1+AY75))</f>
        <v>96.0150145071699</v>
      </c>
      <c r="BA75" s="32" t="n">
        <f aca="false">BA74*(1+AW75)*(1+AY75)</f>
        <v>104.863644298477</v>
      </c>
      <c r="BC75" s="35" t="n">
        <f aca="false">T82/AF82</f>
        <v>0.00891730659054825</v>
      </c>
    </row>
    <row r="76" s="32" customFormat="true" ht="12" hidden="false" customHeight="false" outlineLevel="0" collapsed="false">
      <c r="A76" s="32" t="n">
        <f aca="false">A72+1</f>
        <v>2030</v>
      </c>
      <c r="B76" s="32" t="n">
        <f aca="false">B72</f>
        <v>3</v>
      </c>
      <c r="C76" s="33"/>
      <c r="D76" s="46" t="n">
        <v>114757745.91915</v>
      </c>
      <c r="E76" s="33"/>
      <c r="F76" s="34" t="n">
        <v>20858578.7340659</v>
      </c>
      <c r="G76" s="46" t="n">
        <v>2971767.86176204</v>
      </c>
      <c r="H76" s="46" t="n">
        <v>16349789.9621422</v>
      </c>
      <c r="I76" s="46" t="n">
        <v>91910.3462400702</v>
      </c>
      <c r="J76" s="46" t="n">
        <v>505663.607076602</v>
      </c>
      <c r="K76" s="33"/>
      <c r="L76" s="46" t="n">
        <v>2480900.01084884</v>
      </c>
      <c r="M76" s="34"/>
      <c r="N76" s="46" t="n">
        <v>969248.291149732</v>
      </c>
      <c r="O76" s="33"/>
      <c r="P76" s="46" t="n">
        <v>19373493.8312049</v>
      </c>
      <c r="Q76" s="34"/>
      <c r="R76" s="46" t="n">
        <v>18205920.0734239</v>
      </c>
      <c r="S76" s="34"/>
      <c r="T76" s="46" t="n">
        <v>53486873.7381005</v>
      </c>
      <c r="U76" s="33"/>
      <c r="V76" s="46" t="n">
        <v>120770.487585516</v>
      </c>
      <c r="W76" s="34"/>
      <c r="X76" s="46" t="n">
        <v>300283.038825217</v>
      </c>
      <c r="Y76" s="33"/>
      <c r="Z76" s="33" t="n">
        <f aca="false">R76+V76-N76-L76-F76</f>
        <v>-5982036.47505502</v>
      </c>
      <c r="AA76" s="33"/>
      <c r="AB76" s="33" t="n">
        <f aca="false">T76-P76-D76</f>
        <v>-80644366.012254</v>
      </c>
      <c r="AC76" s="13"/>
      <c r="AD76" s="33"/>
      <c r="AE76" s="33"/>
      <c r="AF76" s="33" t="n">
        <f aca="false">BA76/100*AF25</f>
        <v>6007172528.12265</v>
      </c>
      <c r="AG76" s="35" t="n">
        <f aca="false">(AF76-AF75)/AF75</f>
        <v>-0.00321359420096005</v>
      </c>
      <c r="AH76" s="35"/>
      <c r="AI76" s="35" t="n">
        <f aca="false">AB76/AF76</f>
        <v>-0.013424679520143</v>
      </c>
      <c r="AU76" s="32" t="n">
        <v>12176551</v>
      </c>
      <c r="AW76" s="32" t="n">
        <f aca="false">(AU76-AU75)/AU75</f>
        <v>-0.00291055711571192</v>
      </c>
      <c r="AX76" s="48" t="n">
        <v>6452.2962639942</v>
      </c>
      <c r="AY76" s="35" t="n">
        <f aca="false">(AX76-AX75)/AX75</f>
        <v>-0.000303921666617362</v>
      </c>
      <c r="AZ76" s="32" t="n">
        <f aca="false">AZ75*((1+AY76))</f>
        <v>95.9858334639406</v>
      </c>
      <c r="BA76" s="32" t="n">
        <f aca="false">BA75*(1+AW76)*(1+AY76)</f>
        <v>104.526655099268</v>
      </c>
      <c r="BC76" s="35" t="n">
        <f aca="false">T83/AF83</f>
        <v>0.010440365475309</v>
      </c>
    </row>
    <row r="77" s="32" customFormat="true" ht="12" hidden="false" customHeight="false" outlineLevel="0" collapsed="false">
      <c r="A77" s="32" t="n">
        <f aca="false">A73+1</f>
        <v>2030</v>
      </c>
      <c r="B77" s="32" t="n">
        <f aca="false">B73</f>
        <v>4</v>
      </c>
      <c r="C77" s="33"/>
      <c r="D77" s="46" t="n">
        <v>114715878.547811</v>
      </c>
      <c r="E77" s="33"/>
      <c r="F77" s="34" t="n">
        <v>20850968.8437315</v>
      </c>
      <c r="G77" s="46" t="n">
        <v>3012722.71765496</v>
      </c>
      <c r="H77" s="46" t="n">
        <v>16575111.495629</v>
      </c>
      <c r="I77" s="46" t="n">
        <v>93176.9912676797</v>
      </c>
      <c r="J77" s="46" t="n">
        <v>512632.314297807</v>
      </c>
      <c r="K77" s="33"/>
      <c r="L77" s="46" t="n">
        <v>2489672.46667204</v>
      </c>
      <c r="M77" s="34"/>
      <c r="N77" s="46" t="n">
        <v>970754.709142622</v>
      </c>
      <c r="O77" s="33"/>
      <c r="P77" s="46" t="n">
        <v>19383047.7614001</v>
      </c>
      <c r="Q77" s="34"/>
      <c r="R77" s="46" t="n">
        <v>18259728.2557247</v>
      </c>
      <c r="S77" s="34"/>
      <c r="T77" s="46" t="n">
        <v>62954400.1744222</v>
      </c>
      <c r="U77" s="33"/>
      <c r="V77" s="46" t="n">
        <v>120142.055496579</v>
      </c>
      <c r="W77" s="34"/>
      <c r="X77" s="46" t="n">
        <v>295106.889586708</v>
      </c>
      <c r="Y77" s="33"/>
      <c r="Z77" s="33" t="n">
        <f aca="false">R77+V77-N77-L77-F77</f>
        <v>-5931525.70832493</v>
      </c>
      <c r="AA77" s="33"/>
      <c r="AB77" s="33" t="n">
        <f aca="false">T77-P77-D77</f>
        <v>-71144526.1347887</v>
      </c>
      <c r="AC77" s="13"/>
      <c r="AD77" s="33"/>
      <c r="AE77" s="33"/>
      <c r="AF77" s="33" t="n">
        <f aca="false">BA77/100*AF25</f>
        <v>6017686402.03838</v>
      </c>
      <c r="AG77" s="35" t="n">
        <f aca="false">(AF77-AF76)/AF76</f>
        <v>0.00175022006884463</v>
      </c>
      <c r="AH77" s="35" t="n">
        <f aca="false">(AF77-AF73)/AF73</f>
        <v>-0.00271495814836623</v>
      </c>
      <c r="AI77" s="35" t="n">
        <f aca="false">AB77/AF77</f>
        <v>-0.0118225712311445</v>
      </c>
      <c r="AU77" s="32" t="n">
        <v>12211777</v>
      </c>
      <c r="AW77" s="32" t="n">
        <f aca="false">(AU77-AU76)/AU76</f>
        <v>0.00289293741717174</v>
      </c>
      <c r="AX77" s="48" t="n">
        <v>6444.9443816523</v>
      </c>
      <c r="AY77" s="35" t="n">
        <f aca="false">(AX77-AX76)/AX76</f>
        <v>-0.00113942107446704</v>
      </c>
      <c r="AZ77" s="32" t="n">
        <f aca="false">AZ76*((1+AY77))</f>
        <v>95.8764651824415</v>
      </c>
      <c r="BA77" s="32" t="n">
        <f aca="false">BA76*(1+AW77)*(1+AY77)</f>
        <v>104.709599748752</v>
      </c>
      <c r="BC77" s="35" t="n">
        <f aca="false">T84/AF84</f>
        <v>0.00888836487670184</v>
      </c>
    </row>
    <row r="78" s="24" customFormat="true" ht="12" hidden="false" customHeight="false" outlineLevel="0" collapsed="false">
      <c r="A78" s="24" t="n">
        <f aca="false">A74+1</f>
        <v>2031</v>
      </c>
      <c r="B78" s="24" t="n">
        <f aca="false">B74</f>
        <v>1</v>
      </c>
      <c r="C78" s="25"/>
      <c r="D78" s="43" t="n">
        <v>114603582.375416</v>
      </c>
      <c r="E78" s="25"/>
      <c r="F78" s="26" t="n">
        <v>20830557.6851237</v>
      </c>
      <c r="G78" s="43" t="n">
        <v>3090471.74284818</v>
      </c>
      <c r="H78" s="43" t="n">
        <v>17002863.692571</v>
      </c>
      <c r="I78" s="43" t="n">
        <v>95581.6002942701</v>
      </c>
      <c r="J78" s="43" t="n">
        <v>525861.763687745</v>
      </c>
      <c r="K78" s="25"/>
      <c r="L78" s="43" t="n">
        <v>3044916.57120274</v>
      </c>
      <c r="M78" s="26"/>
      <c r="N78" s="43" t="n">
        <v>971124.671138831</v>
      </c>
      <c r="O78" s="25"/>
      <c r="P78" s="43" t="n">
        <v>22078065.1055025</v>
      </c>
      <c r="Q78" s="26"/>
      <c r="R78" s="43" t="n">
        <v>21142927.9754006</v>
      </c>
      <c r="S78" s="26"/>
      <c r="T78" s="43" t="n">
        <v>53522269.9039194</v>
      </c>
      <c r="U78" s="25"/>
      <c r="V78" s="43" t="n">
        <v>124462.956668052</v>
      </c>
      <c r="W78" s="26"/>
      <c r="X78" s="43" t="n">
        <v>285587.942227168</v>
      </c>
      <c r="Y78" s="25"/>
      <c r="Z78" s="25" t="n">
        <f aca="false">R78+V78-N78-L78-F78</f>
        <v>-3579207.99539661</v>
      </c>
      <c r="AA78" s="25"/>
      <c r="AB78" s="25" t="n">
        <f aca="false">T78-P78-D78</f>
        <v>-83159377.576999</v>
      </c>
      <c r="AC78" s="13"/>
      <c r="AD78" s="25"/>
      <c r="AE78" s="25"/>
      <c r="AF78" s="25" t="n">
        <f aca="false">BA78/100*AF25</f>
        <v>6025192165.50194</v>
      </c>
      <c r="AG78" s="27" t="n">
        <f aca="false">(AF78-AF77)/AF77</f>
        <v>0.00124728391645976</v>
      </c>
      <c r="AH78" s="27"/>
      <c r="AI78" s="27" t="n">
        <f aca="false">AB78/AF78</f>
        <v>-0.0138019461110534</v>
      </c>
      <c r="AU78" s="24" t="n">
        <v>12256048</v>
      </c>
      <c r="AW78" s="24" t="n">
        <f aca="false">(AU78-AU77)/AU77</f>
        <v>0.00362527091675519</v>
      </c>
      <c r="AX78" s="45" t="n">
        <v>6429.6737478796</v>
      </c>
      <c r="AY78" s="27" t="n">
        <f aca="false">(AX78-AX77)/AX77</f>
        <v>-0.00236939729319814</v>
      </c>
      <c r="AZ78" s="24" t="n">
        <f aca="false">AZ77*((1+AY78))</f>
        <v>95.6492957453568</v>
      </c>
      <c r="BA78" s="24" t="n">
        <f aca="false">BA77*(1+AW78)*(1+AY78)</f>
        <v>104.840202348417</v>
      </c>
      <c r="BC78" s="27" t="n">
        <f aca="false">T85/AF85</f>
        <v>0.0104335353275803</v>
      </c>
    </row>
    <row r="79" s="32" customFormat="true" ht="12" hidden="false" customHeight="false" outlineLevel="0" collapsed="false">
      <c r="A79" s="32" t="n">
        <f aca="false">A75+1</f>
        <v>2031</v>
      </c>
      <c r="B79" s="32" t="n">
        <f aca="false">B75</f>
        <v>2</v>
      </c>
      <c r="C79" s="33"/>
      <c r="D79" s="46" t="n">
        <v>114174672.24405</v>
      </c>
      <c r="E79" s="33"/>
      <c r="F79" s="34" t="n">
        <v>20752598.1916422</v>
      </c>
      <c r="G79" s="46" t="n">
        <v>3202417.04522535</v>
      </c>
      <c r="H79" s="46" t="n">
        <v>17618753.7170462</v>
      </c>
      <c r="I79" s="46" t="n">
        <v>99043.8261409998</v>
      </c>
      <c r="J79" s="46" t="n">
        <v>544909.908774679</v>
      </c>
      <c r="K79" s="33"/>
      <c r="L79" s="46" t="n">
        <v>2521660.30367489</v>
      </c>
      <c r="M79" s="34"/>
      <c r="N79" s="46" t="n">
        <v>968861.479186706</v>
      </c>
      <c r="O79" s="33"/>
      <c r="P79" s="46" t="n">
        <v>19119516.4637844</v>
      </c>
      <c r="Q79" s="34"/>
      <c r="R79" s="46" t="n">
        <v>18415297.301372</v>
      </c>
      <c r="S79" s="34"/>
      <c r="T79" s="46" t="n">
        <v>63047830.1153537</v>
      </c>
      <c r="U79" s="33"/>
      <c r="V79" s="46" t="n">
        <v>122163.228042905</v>
      </c>
      <c r="W79" s="34"/>
      <c r="X79" s="46" t="n">
        <v>283801.408460773</v>
      </c>
      <c r="Y79" s="33"/>
      <c r="Z79" s="33" t="n">
        <f aca="false">R79+V79-N79-L79-F79</f>
        <v>-5705659.44508898</v>
      </c>
      <c r="AA79" s="33"/>
      <c r="AB79" s="33" t="n">
        <f aca="false">T79-P79-D79</f>
        <v>-70246358.5924809</v>
      </c>
      <c r="AC79" s="13"/>
      <c r="AD79" s="33"/>
      <c r="AE79" s="33"/>
      <c r="AF79" s="33" t="n">
        <f aca="false">BA79/100*AF25</f>
        <v>6013062775.71605</v>
      </c>
      <c r="AG79" s="35" t="n">
        <f aca="false">(AF79-AF78)/AF78</f>
        <v>-0.00201311252035144</v>
      </c>
      <c r="AH79" s="35"/>
      <c r="AI79" s="35" t="n">
        <f aca="false">AB79/AF79</f>
        <v>-0.0116822925707965</v>
      </c>
      <c r="AU79" s="32" t="n">
        <v>12188008</v>
      </c>
      <c r="AW79" s="32" t="n">
        <f aca="false">(AU79-AU78)/AU78</f>
        <v>-0.00555154483729176</v>
      </c>
      <c r="AX79" s="48" t="n">
        <v>6452.551721352</v>
      </c>
      <c r="AY79" s="35" t="n">
        <f aca="false">(AX79-AX78)/AX78</f>
        <v>0.00355818574464127</v>
      </c>
      <c r="AZ79" s="32" t="n">
        <f aca="false">AZ78*((1+AY79))</f>
        <v>95.9896337059629</v>
      </c>
      <c r="BA79" s="32" t="n">
        <f aca="false">BA78*(1+AW79)*(1+AY79)</f>
        <v>104.629147224433</v>
      </c>
      <c r="BC79" s="35" t="n">
        <f aca="false">T86/AF86</f>
        <v>0.00883592909476281</v>
      </c>
    </row>
    <row r="80" s="32" customFormat="true" ht="12" hidden="false" customHeight="false" outlineLevel="0" collapsed="false">
      <c r="A80" s="32" t="n">
        <f aca="false">A76+1</f>
        <v>2031</v>
      </c>
      <c r="B80" s="32" t="n">
        <f aca="false">B76</f>
        <v>3</v>
      </c>
      <c r="C80" s="33"/>
      <c r="D80" s="46" t="n">
        <v>114351379.121042</v>
      </c>
      <c r="E80" s="33"/>
      <c r="F80" s="34" t="n">
        <v>20784716.7582546</v>
      </c>
      <c r="G80" s="46" t="n">
        <v>3276167.75208325</v>
      </c>
      <c r="H80" s="46" t="n">
        <v>18024508.346202</v>
      </c>
      <c r="I80" s="46" t="n">
        <v>101324.77583762</v>
      </c>
      <c r="J80" s="46" t="n">
        <v>557459.021016523</v>
      </c>
      <c r="K80" s="33"/>
      <c r="L80" s="46" t="n">
        <v>2505168.66220808</v>
      </c>
      <c r="M80" s="34"/>
      <c r="N80" s="46" t="n">
        <v>972735.28464118</v>
      </c>
      <c r="O80" s="33"/>
      <c r="P80" s="46" t="n">
        <v>19406569.824837</v>
      </c>
      <c r="Q80" s="34"/>
      <c r="R80" s="46" t="n">
        <v>18351034.6300558</v>
      </c>
      <c r="S80" s="34"/>
      <c r="T80" s="46" t="n">
        <v>53255712.9364716</v>
      </c>
      <c r="U80" s="33"/>
      <c r="V80" s="46" t="n">
        <v>122029.723761482</v>
      </c>
      <c r="W80" s="34"/>
      <c r="X80" s="46" t="n">
        <v>283167.827021039</v>
      </c>
      <c r="Y80" s="33"/>
      <c r="Z80" s="33" t="n">
        <f aca="false">R80+V80-N80-L80-F80</f>
        <v>-5789556.35128659</v>
      </c>
      <c r="AA80" s="33"/>
      <c r="AB80" s="33" t="n">
        <f aca="false">T80-P80-D80</f>
        <v>-80502236.0094078</v>
      </c>
      <c r="AC80" s="13"/>
      <c r="AD80" s="33"/>
      <c r="AE80" s="33"/>
      <c r="AF80" s="33" t="n">
        <f aca="false">BA80/100*AF25</f>
        <v>6008664638.21162</v>
      </c>
      <c r="AG80" s="35" t="n">
        <f aca="false">(AF80-AF79)/AF79</f>
        <v>-0.000731430498646164</v>
      </c>
      <c r="AH80" s="35"/>
      <c r="AI80" s="35" t="n">
        <f aca="false">AB80/AF80</f>
        <v>-0.013397691643075</v>
      </c>
      <c r="AU80" s="32" t="n">
        <v>12229047</v>
      </c>
      <c r="AW80" s="32" t="n">
        <f aca="false">(AU80-AU79)/AU79</f>
        <v>0.00336716221387449</v>
      </c>
      <c r="AX80" s="48" t="n">
        <v>6426.194090309</v>
      </c>
      <c r="AY80" s="35" t="n">
        <f aca="false">(AX80-AX79)/AX79</f>
        <v>-0.00408483839901359</v>
      </c>
      <c r="AZ80" s="32" t="n">
        <f aca="false">AZ79*((1+AY80))</f>
        <v>95.5975315642935</v>
      </c>
      <c r="BA80" s="32" t="n">
        <f aca="false">BA79*(1+AW80)*(1+AY80)</f>
        <v>104.552618275106</v>
      </c>
      <c r="BC80" s="35" t="n">
        <f aca="false">T87/AF87</f>
        <v>0.0103668984614278</v>
      </c>
    </row>
    <row r="81" s="32" customFormat="true" ht="12" hidden="false" customHeight="false" outlineLevel="0" collapsed="false">
      <c r="A81" s="32" t="n">
        <f aca="false">A77+1</f>
        <v>2031</v>
      </c>
      <c r="B81" s="32" t="n">
        <f aca="false">B77</f>
        <v>4</v>
      </c>
      <c r="C81" s="33"/>
      <c r="D81" s="46" t="n">
        <v>114244997.974625</v>
      </c>
      <c r="E81" s="33"/>
      <c r="F81" s="34" t="n">
        <v>20765380.7256357</v>
      </c>
      <c r="G81" s="46" t="n">
        <v>3340919.70568263</v>
      </c>
      <c r="H81" s="46" t="n">
        <v>18380754.4899908</v>
      </c>
      <c r="I81" s="46" t="n">
        <v>103327.41357781</v>
      </c>
      <c r="J81" s="46" t="n">
        <v>568476.942989387</v>
      </c>
      <c r="K81" s="33"/>
      <c r="L81" s="46" t="n">
        <v>2445661.81626786</v>
      </c>
      <c r="M81" s="34"/>
      <c r="N81" s="46" t="n">
        <v>972926.416675787</v>
      </c>
      <c r="O81" s="33"/>
      <c r="P81" s="46" t="n">
        <v>19000834.4468557</v>
      </c>
      <c r="Q81" s="34"/>
      <c r="R81" s="46" t="n">
        <v>18043304.8756497</v>
      </c>
      <c r="S81" s="34"/>
      <c r="T81" s="46" t="n">
        <v>62736586.8447985</v>
      </c>
      <c r="U81" s="33"/>
      <c r="V81" s="46" t="n">
        <v>123125.587601396</v>
      </c>
      <c r="W81" s="34"/>
      <c r="X81" s="46" t="n">
        <v>282529.990027509</v>
      </c>
      <c r="Y81" s="33"/>
      <c r="Z81" s="33" t="n">
        <f aca="false">R81+V81-N81-L81-F81</f>
        <v>-6017538.49532818</v>
      </c>
      <c r="AA81" s="33"/>
      <c r="AB81" s="33" t="n">
        <f aca="false">T81-P81-D81</f>
        <v>-70509245.5766819</v>
      </c>
      <c r="AC81" s="13"/>
      <c r="AD81" s="33"/>
      <c r="AE81" s="33"/>
      <c r="AF81" s="33" t="n">
        <f aca="false">BA81/100*AF25</f>
        <v>6014115067.66631</v>
      </c>
      <c r="AG81" s="35" t="n">
        <f aca="false">(AF81-AF80)/AF80</f>
        <v>0.00090709496749662</v>
      </c>
      <c r="AH81" s="35" t="n">
        <f aca="false">(AF81-AF77)/AF77</f>
        <v>-0.000593472995013597</v>
      </c>
      <c r="AI81" s="35" t="n">
        <f aca="false">AB81/AF81</f>
        <v>-0.0117239601809019</v>
      </c>
      <c r="AU81" s="32" t="n">
        <v>12253631</v>
      </c>
      <c r="AW81" s="32" t="n">
        <f aca="false">(AU81-AU80)/AU80</f>
        <v>0.00201029565100208</v>
      </c>
      <c r="AX81" s="48" t="n">
        <v>6419.1189317567</v>
      </c>
      <c r="AY81" s="35" t="n">
        <f aca="false">(AX81-AX80)/AX80</f>
        <v>-0.00110098737337703</v>
      </c>
      <c r="AZ81" s="32" t="n">
        <f aca="false">AZ80*((1+AY81))</f>
        <v>95.4922798891152</v>
      </c>
      <c r="BA81" s="32" t="n">
        <f aca="false">BA80*(1+AW81)*(1+AY81)</f>
        <v>104.647457428982</v>
      </c>
      <c r="BC81" s="35" t="n">
        <f aca="false">T88/AF88</f>
        <v>0.00878744652876994</v>
      </c>
    </row>
    <row r="82" s="24" customFormat="true" ht="12" hidden="false" customHeight="false" outlineLevel="0" collapsed="false">
      <c r="A82" s="24" t="n">
        <f aca="false">A78+1</f>
        <v>2032</v>
      </c>
      <c r="B82" s="24" t="n">
        <f aca="false">B78</f>
        <v>1</v>
      </c>
      <c r="C82" s="25"/>
      <c r="D82" s="43" t="n">
        <v>114407980.386045</v>
      </c>
      <c r="E82" s="25"/>
      <c r="F82" s="26" t="n">
        <v>20795004.7081709</v>
      </c>
      <c r="G82" s="43" t="n">
        <v>3432437.05169174</v>
      </c>
      <c r="H82" s="43" t="n">
        <v>18884255.9257505</v>
      </c>
      <c r="I82" s="43" t="n">
        <v>106157.84695953</v>
      </c>
      <c r="J82" s="43" t="n">
        <v>584049.152342754</v>
      </c>
      <c r="K82" s="25"/>
      <c r="L82" s="43" t="n">
        <v>2936313.72052695</v>
      </c>
      <c r="M82" s="26"/>
      <c r="N82" s="43" t="n">
        <v>975914.141273469</v>
      </c>
      <c r="O82" s="25"/>
      <c r="P82" s="43" t="n">
        <v>21872729.3596315</v>
      </c>
      <c r="Q82" s="26"/>
      <c r="R82" s="43" t="n">
        <v>20605737.5185264</v>
      </c>
      <c r="S82" s="26"/>
      <c r="T82" s="43" t="n">
        <v>53699682.2420649</v>
      </c>
      <c r="U82" s="25"/>
      <c r="V82" s="43" t="n">
        <v>119103.794419878</v>
      </c>
      <c r="W82" s="26"/>
      <c r="X82" s="43" t="n">
        <v>303340.645717081</v>
      </c>
      <c r="Y82" s="25"/>
      <c r="Z82" s="25" t="n">
        <f aca="false">R82+V82-N82-L82-F82</f>
        <v>-3982391.25702505</v>
      </c>
      <c r="AA82" s="25"/>
      <c r="AB82" s="25" t="n">
        <f aca="false">T82-P82-D82</f>
        <v>-82581027.5036121</v>
      </c>
      <c r="AC82" s="13"/>
      <c r="AD82" s="25"/>
      <c r="AE82" s="25"/>
      <c r="AF82" s="25" t="n">
        <f aca="false">BA82/100*AF25</f>
        <v>6021962090.99539</v>
      </c>
      <c r="AG82" s="27" t="n">
        <f aca="false">(AF82-AF81)/AF81</f>
        <v>0.00130476774068755</v>
      </c>
      <c r="AH82" s="27"/>
      <c r="AI82" s="27" t="n">
        <f aca="false">AB82/AF82</f>
        <v>-0.0137133090935752</v>
      </c>
      <c r="AU82" s="24" t="n">
        <v>12241316</v>
      </c>
      <c r="AW82" s="24" t="n">
        <f aca="false">(AU82-AU81)/AU81</f>
        <v>-0.00100500822980552</v>
      </c>
      <c r="AX82" s="45" t="n">
        <v>6433.96057439</v>
      </c>
      <c r="AY82" s="27" t="n">
        <f aca="false">(AX82-AX81)/AX81</f>
        <v>0.00231209964966935</v>
      </c>
      <c r="AZ82" s="24" t="n">
        <f aca="false">AZ81*((1+AY82))</f>
        <v>95.713067555993</v>
      </c>
      <c r="BA82" s="24" t="n">
        <f aca="false">BA81*(1+AW82)*(1+AY82)</f>
        <v>104.78399805558</v>
      </c>
      <c r="BC82" s="27" t="n">
        <f aca="false">T89/AF89</f>
        <v>0.0102920546410998</v>
      </c>
    </row>
    <row r="83" s="32" customFormat="true" ht="12" hidden="false" customHeight="false" outlineLevel="0" collapsed="false">
      <c r="A83" s="32" t="n">
        <f aca="false">A79+1</f>
        <v>2032</v>
      </c>
      <c r="B83" s="32" t="n">
        <f aca="false">B79</f>
        <v>2</v>
      </c>
      <c r="C83" s="33"/>
      <c r="D83" s="46" t="n">
        <v>114487741.072148</v>
      </c>
      <c r="E83" s="33"/>
      <c r="F83" s="34" t="n">
        <v>20809502.1570153</v>
      </c>
      <c r="G83" s="46" t="n">
        <v>3522602.17455825</v>
      </c>
      <c r="H83" s="46" t="n">
        <v>19380317.8287499</v>
      </c>
      <c r="I83" s="46" t="n">
        <v>108946.45900695</v>
      </c>
      <c r="J83" s="46" t="n">
        <v>599391.273054087</v>
      </c>
      <c r="K83" s="33"/>
      <c r="L83" s="46" t="n">
        <v>2401789.27599813</v>
      </c>
      <c r="M83" s="34"/>
      <c r="N83" s="46" t="n">
        <v>977799.391342249</v>
      </c>
      <c r="O83" s="33"/>
      <c r="P83" s="46" t="n">
        <v>18710241.8038967</v>
      </c>
      <c r="Q83" s="34"/>
      <c r="R83" s="46" t="n">
        <v>17842459.7244837</v>
      </c>
      <c r="S83" s="34"/>
      <c r="T83" s="46" t="n">
        <v>62723840.8074662</v>
      </c>
      <c r="U83" s="33"/>
      <c r="V83" s="46" t="n">
        <v>120297.250974341</v>
      </c>
      <c r="W83" s="34"/>
      <c r="X83" s="46" t="n">
        <v>301762.20549167</v>
      </c>
      <c r="Y83" s="33"/>
      <c r="Z83" s="33" t="n">
        <f aca="false">R83+V83-N83-L83-F83</f>
        <v>-6226333.84889756</v>
      </c>
      <c r="AA83" s="33"/>
      <c r="AB83" s="33" t="n">
        <f aca="false">T83-P83-D83</f>
        <v>-70474142.0685789</v>
      </c>
      <c r="AC83" s="13"/>
      <c r="AD83" s="33"/>
      <c r="AE83" s="33"/>
      <c r="AF83" s="33" t="n">
        <f aca="false">BA83/100*AF25</f>
        <v>6007820411.63267</v>
      </c>
      <c r="AG83" s="35" t="n">
        <f aca="false">(AF83-AF82)/AF82</f>
        <v>-0.00234835077820579</v>
      </c>
      <c r="AH83" s="35"/>
      <c r="AI83" s="35" t="n">
        <f aca="false">AB83/AF83</f>
        <v>-0.0117304009174647</v>
      </c>
      <c r="AU83" s="32" t="n">
        <v>12246726</v>
      </c>
      <c r="AW83" s="32" t="n">
        <f aca="false">(AU83-AU82)/AU82</f>
        <v>0.000441945947641577</v>
      </c>
      <c r="AX83" s="48" t="n">
        <v>6416.0158458651</v>
      </c>
      <c r="AY83" s="35" t="n">
        <f aca="false">(AX83-AX82)/AX82</f>
        <v>-0.00278906411026635</v>
      </c>
      <c r="AZ83" s="32" t="n">
        <f aca="false">AZ82*((1+AY83))</f>
        <v>95.4461176743891</v>
      </c>
      <c r="BA83" s="32" t="n">
        <f aca="false">BA82*(1+AW83)*(1+AY83)</f>
        <v>104.537928472203</v>
      </c>
      <c r="BC83" s="35" t="n">
        <f aca="false">T90/AF90</f>
        <v>0.00875439585228433</v>
      </c>
    </row>
    <row r="84" s="32" customFormat="true" ht="12" hidden="false" customHeight="false" outlineLevel="0" collapsed="false">
      <c r="A84" s="32" t="n">
        <f aca="false">A80+1</f>
        <v>2032</v>
      </c>
      <c r="B84" s="32" t="n">
        <f aca="false">B80</f>
        <v>3</v>
      </c>
      <c r="C84" s="33"/>
      <c r="D84" s="46" t="n">
        <v>114360616.930022</v>
      </c>
      <c r="E84" s="33"/>
      <c r="F84" s="34" t="n">
        <v>20786395.8393867</v>
      </c>
      <c r="G84" s="46" t="n">
        <v>3603149.5151854</v>
      </c>
      <c r="H84" s="46" t="n">
        <v>19823465.5315729</v>
      </c>
      <c r="I84" s="46" t="n">
        <v>111437.61387171</v>
      </c>
      <c r="J84" s="46" t="n">
        <v>613096.872110482</v>
      </c>
      <c r="K84" s="33"/>
      <c r="L84" s="46" t="n">
        <v>2395161.71692116</v>
      </c>
      <c r="M84" s="34"/>
      <c r="N84" s="46" t="n">
        <v>978174.564705793</v>
      </c>
      <c r="O84" s="33"/>
      <c r="P84" s="46" t="n">
        <v>18940170.4640321</v>
      </c>
      <c r="Q84" s="34"/>
      <c r="R84" s="46" t="n">
        <v>17810133.3820794</v>
      </c>
      <c r="S84" s="34"/>
      <c r="T84" s="46" t="n">
        <v>53241542.7966419</v>
      </c>
      <c r="U84" s="33"/>
      <c r="V84" s="46" t="n">
        <v>118475.687875572</v>
      </c>
      <c r="W84" s="34"/>
      <c r="X84" s="46" t="n">
        <v>312615.063484036</v>
      </c>
      <c r="Y84" s="33"/>
      <c r="Z84" s="33" t="n">
        <f aca="false">R84+V84-N84-L84-F84</f>
        <v>-6231123.05105865</v>
      </c>
      <c r="AA84" s="33"/>
      <c r="AB84" s="33" t="n">
        <f aca="false">T84-P84-D84</f>
        <v>-80059244.5974121</v>
      </c>
      <c r="AC84" s="13"/>
      <c r="AD84" s="33"/>
      <c r="AE84" s="33"/>
      <c r="AF84" s="33" t="n">
        <f aca="false">BA84/100*AF25</f>
        <v>5990026684.90787</v>
      </c>
      <c r="AG84" s="35" t="n">
        <f aca="false">(AF84-AF83)/AF83</f>
        <v>-0.00296176075608786</v>
      </c>
      <c r="AH84" s="35"/>
      <c r="AI84" s="35" t="n">
        <f aca="false">AB84/AF84</f>
        <v>-0.0133654236965463</v>
      </c>
      <c r="AU84" s="32" t="n">
        <v>12189857</v>
      </c>
      <c r="AW84" s="32" t="n">
        <f aca="false">(AU84-AU83)/AU83</f>
        <v>-0.00464360842236529</v>
      </c>
      <c r="AX84" s="48" t="n">
        <v>6426.85694898</v>
      </c>
      <c r="AY84" s="35" t="n">
        <f aca="false">(AX84-AX83)/AX83</f>
        <v>0.00168969394330386</v>
      </c>
      <c r="AZ84" s="32" t="n">
        <f aca="false">AZ83*((1+AY84))</f>
        <v>95.6073924013353</v>
      </c>
      <c r="BA84" s="32" t="n">
        <f aca="false">BA83*(1+AW84)*(1+AY84)</f>
        <v>104.228312138131</v>
      </c>
      <c r="BC84" s="35" t="n">
        <f aca="false">T91/AF91</f>
        <v>0.0103049337481653</v>
      </c>
    </row>
    <row r="85" s="32" customFormat="true" ht="12" hidden="false" customHeight="false" outlineLevel="0" collapsed="false">
      <c r="A85" s="32" t="n">
        <f aca="false">A81+1</f>
        <v>2032</v>
      </c>
      <c r="B85" s="32" t="n">
        <f aca="false">B81</f>
        <v>4</v>
      </c>
      <c r="C85" s="33"/>
      <c r="D85" s="46" t="n">
        <v>114562319.588742</v>
      </c>
      <c r="E85" s="33"/>
      <c r="F85" s="34" t="n">
        <v>20823057.6852089</v>
      </c>
      <c r="G85" s="46" t="n">
        <v>3697325.64140734</v>
      </c>
      <c r="H85" s="46" t="n">
        <v>20341594.7915965</v>
      </c>
      <c r="I85" s="46" t="n">
        <v>114350.2775693</v>
      </c>
      <c r="J85" s="46" t="n">
        <v>629121.488399898</v>
      </c>
      <c r="K85" s="33"/>
      <c r="L85" s="46" t="n">
        <v>2376925.04206693</v>
      </c>
      <c r="M85" s="34"/>
      <c r="N85" s="46" t="n">
        <v>981441.966280501</v>
      </c>
      <c r="O85" s="33"/>
      <c r="P85" s="46" t="n">
        <v>18805337.9234582</v>
      </c>
      <c r="Q85" s="34"/>
      <c r="R85" s="46" t="n">
        <v>17733479.468992</v>
      </c>
      <c r="S85" s="34"/>
      <c r="T85" s="46" t="n">
        <v>62348113.5059556</v>
      </c>
      <c r="U85" s="33"/>
      <c r="V85" s="46" t="n">
        <v>120344.248969802</v>
      </c>
      <c r="W85" s="34"/>
      <c r="X85" s="46" t="n">
        <v>306838.808207827</v>
      </c>
      <c r="Y85" s="33"/>
      <c r="Z85" s="33" t="n">
        <f aca="false">R85+V85-N85-L85-F85</f>
        <v>-6327600.97559444</v>
      </c>
      <c r="AA85" s="33"/>
      <c r="AB85" s="33" t="n">
        <f aca="false">T85-P85-D85</f>
        <v>-71019544.0062448</v>
      </c>
      <c r="AC85" s="13"/>
      <c r="AD85" s="33"/>
      <c r="AE85" s="33"/>
      <c r="AF85" s="33" t="n">
        <f aca="false">BA85/100*AF25</f>
        <v>5975741831.35632</v>
      </c>
      <c r="AG85" s="35" t="n">
        <f aca="false">(AF85-AF84)/AF84</f>
        <v>-0.00238477294058636</v>
      </c>
      <c r="AH85" s="35" t="n">
        <f aca="false">(AF85-AF81)/AF81</f>
        <v>-0.00638052911829084</v>
      </c>
      <c r="AI85" s="35" t="n">
        <f aca="false">AB85/AF85</f>
        <v>-0.0118846406037132</v>
      </c>
      <c r="AU85" s="32" t="n">
        <v>12189296</v>
      </c>
      <c r="AW85" s="32" t="n">
        <f aca="false">(AU85-AU84)/AU84</f>
        <v>-4.60218688373457E-005</v>
      </c>
      <c r="AX85" s="48" t="n">
        <v>6411.8254386244</v>
      </c>
      <c r="AY85" s="35" t="n">
        <f aca="false">(AX85-AX84)/AX84</f>
        <v>-0.00233885871039747</v>
      </c>
      <c r="AZ85" s="32" t="n">
        <f aca="false">AZ84*((1+AY85))</f>
        <v>95.3837802188391</v>
      </c>
      <c r="BA85" s="32" t="n">
        <f aca="false">BA84*(1+AW85)*(1+AY85)</f>
        <v>103.979751279701</v>
      </c>
      <c r="BC85" s="35" t="n">
        <f aca="false">T92/AF92</f>
        <v>0.00875477538722608</v>
      </c>
    </row>
    <row r="86" s="24" customFormat="true" ht="12" hidden="false" customHeight="false" outlineLevel="0" collapsed="false">
      <c r="A86" s="24" t="n">
        <f aca="false">A82+1</f>
        <v>2033</v>
      </c>
      <c r="B86" s="24" t="n">
        <f aca="false">B82</f>
        <v>1</v>
      </c>
      <c r="C86" s="25"/>
      <c r="D86" s="43" t="n">
        <v>114787353.115561</v>
      </c>
      <c r="E86" s="25"/>
      <c r="F86" s="26" t="n">
        <v>20863960.1924807</v>
      </c>
      <c r="G86" s="43" t="n">
        <v>3762468.29362578</v>
      </c>
      <c r="H86" s="43" t="n">
        <v>20699990.4439127</v>
      </c>
      <c r="I86" s="43" t="n">
        <v>116364.99877193</v>
      </c>
      <c r="J86" s="43" t="n">
        <v>640205.890017911</v>
      </c>
      <c r="K86" s="25"/>
      <c r="L86" s="43" t="n">
        <v>2866893.6003561</v>
      </c>
      <c r="M86" s="26"/>
      <c r="N86" s="43" t="n">
        <v>985055.590422466</v>
      </c>
      <c r="O86" s="25"/>
      <c r="P86" s="43" t="n">
        <v>21641444.7811268</v>
      </c>
      <c r="Q86" s="26"/>
      <c r="R86" s="43" t="n">
        <v>20295809.7410047</v>
      </c>
      <c r="S86" s="26"/>
      <c r="T86" s="43" t="n">
        <v>52979055.7447352</v>
      </c>
      <c r="U86" s="25"/>
      <c r="V86" s="43" t="n">
        <v>125247.577811501</v>
      </c>
      <c r="W86" s="26"/>
      <c r="X86" s="43" t="n">
        <v>306503.483943245</v>
      </c>
      <c r="Y86" s="25"/>
      <c r="Z86" s="25" t="n">
        <f aca="false">R86+V86-N86-L86-F86</f>
        <v>-4294852.0644431</v>
      </c>
      <c r="AA86" s="25"/>
      <c r="AB86" s="25" t="n">
        <f aca="false">T86-P86-D86</f>
        <v>-83449742.1519528</v>
      </c>
      <c r="AC86" s="13"/>
      <c r="AD86" s="25"/>
      <c r="AE86" s="25"/>
      <c r="AF86" s="25" t="n">
        <f aca="false">BA86/100*AF25</f>
        <v>5995867008.04748</v>
      </c>
      <c r="AG86" s="27" t="n">
        <f aca="false">(AF86-AF85)/AF85</f>
        <v>0.00336781227488203</v>
      </c>
      <c r="AH86" s="27"/>
      <c r="AI86" s="27" t="n">
        <f aca="false">AB86/AF86</f>
        <v>-0.0139178774379</v>
      </c>
      <c r="AU86" s="24" t="n">
        <v>12296968</v>
      </c>
      <c r="AW86" s="24" t="n">
        <f aca="false">(AU86-AU85)/AU85</f>
        <v>0.0088333239261726</v>
      </c>
      <c r="AX86" s="45" t="n">
        <v>6377.0883757125</v>
      </c>
      <c r="AY86" s="27" t="n">
        <f aca="false">(AX86-AX85)/AX85</f>
        <v>-0.00541765574319068</v>
      </c>
      <c r="AZ86" s="24" t="n">
        <f aca="false">AZ85*((1+AY86))</f>
        <v>94.8670237341292</v>
      </c>
      <c r="BA86" s="24" t="n">
        <f aca="false">BA85*(1+AW86)*(1+AY86)</f>
        <v>104.3299355624</v>
      </c>
      <c r="BC86" s="27" t="n">
        <f aca="false">T93/AF93</f>
        <v>0.0102694683227402</v>
      </c>
    </row>
    <row r="87" s="32" customFormat="true" ht="12" hidden="false" customHeight="false" outlineLevel="0" collapsed="false">
      <c r="A87" s="32" t="n">
        <f aca="false">A83+1</f>
        <v>2033</v>
      </c>
      <c r="B87" s="32" t="n">
        <f aca="false">B83</f>
        <v>2</v>
      </c>
      <c r="C87" s="33"/>
      <c r="D87" s="46" t="n">
        <v>115126974.132941</v>
      </c>
      <c r="E87" s="33"/>
      <c r="F87" s="34" t="n">
        <v>20925690.3325598</v>
      </c>
      <c r="G87" s="46" t="n">
        <v>3840585.18440188</v>
      </c>
      <c r="H87" s="46" t="n">
        <v>21129766.5287538</v>
      </c>
      <c r="I87" s="46" t="n">
        <v>118780.9850846</v>
      </c>
      <c r="J87" s="46" t="n">
        <v>653497.933879015</v>
      </c>
      <c r="K87" s="33"/>
      <c r="L87" s="46" t="n">
        <v>2395216.19232227</v>
      </c>
      <c r="M87" s="34"/>
      <c r="N87" s="46" t="n">
        <v>989660.4117948</v>
      </c>
      <c r="O87" s="33"/>
      <c r="P87" s="46" t="n">
        <v>18880396.4299319</v>
      </c>
      <c r="Q87" s="34"/>
      <c r="R87" s="46" t="n">
        <v>17873607.7970057</v>
      </c>
      <c r="S87" s="34"/>
      <c r="T87" s="46" t="n">
        <v>61781374.010329</v>
      </c>
      <c r="U87" s="33"/>
      <c r="V87" s="46" t="n">
        <v>122852.145840892</v>
      </c>
      <c r="W87" s="34"/>
      <c r="X87" s="46" t="n">
        <v>309255.977962797</v>
      </c>
      <c r="Y87" s="33"/>
      <c r="Z87" s="33" t="n">
        <f aca="false">R87+V87-N87-L87-F87</f>
        <v>-6314106.99383029</v>
      </c>
      <c r="AA87" s="33"/>
      <c r="AB87" s="33" t="n">
        <f aca="false">T87-P87-D87</f>
        <v>-72225996.5525435</v>
      </c>
      <c r="AC87" s="13"/>
      <c r="AD87" s="33"/>
      <c r="AE87" s="33"/>
      <c r="AF87" s="33" t="n">
        <f aca="false">BA87/100*AF25</f>
        <v>5959484819.90051</v>
      </c>
      <c r="AG87" s="35" t="n">
        <f aca="false">(AF87-AF86)/AF86</f>
        <v>-0.00606787777283007</v>
      </c>
      <c r="AH87" s="35"/>
      <c r="AI87" s="35" t="n">
        <f aca="false">AB87/AF87</f>
        <v>-0.0121195034026027</v>
      </c>
      <c r="AU87" s="32" t="n">
        <v>12208424</v>
      </c>
      <c r="AW87" s="32" t="n">
        <f aca="false">(AU87-AU86)/AU86</f>
        <v>-0.00720047413313591</v>
      </c>
      <c r="AX87" s="48" t="n">
        <v>6384.363426612</v>
      </c>
      <c r="AY87" s="35" t="n">
        <f aca="false">(AX87-AX86)/AX86</f>
        <v>0.00114081073851932</v>
      </c>
      <c r="AZ87" s="32" t="n">
        <f aca="false">AZ86*((1+AY87))</f>
        <v>94.9752490535365</v>
      </c>
      <c r="BA87" s="32" t="n">
        <f aca="false">BA86*(1+AW87)*(1+AY87)</f>
        <v>103.69687426536</v>
      </c>
      <c r="BC87" s="35" t="n">
        <f aca="false">T94/AF94</f>
        <v>0.00869154204946108</v>
      </c>
    </row>
    <row r="88" s="32" customFormat="true" ht="12" hidden="false" customHeight="false" outlineLevel="0" collapsed="false">
      <c r="A88" s="32" t="n">
        <f aca="false">A84+1</f>
        <v>2033</v>
      </c>
      <c r="B88" s="32" t="n">
        <f aca="false">B84</f>
        <v>3</v>
      </c>
      <c r="C88" s="33"/>
      <c r="D88" s="46" t="n">
        <v>115103049.330107</v>
      </c>
      <c r="E88" s="33"/>
      <c r="F88" s="34" t="n">
        <v>20921341.7164416</v>
      </c>
      <c r="G88" s="46" t="n">
        <v>3923479.25374742</v>
      </c>
      <c r="H88" s="46" t="n">
        <v>21585825.2405885</v>
      </c>
      <c r="I88" s="46" t="n">
        <v>121344.71918807</v>
      </c>
      <c r="J88" s="46" t="n">
        <v>667602.842492457</v>
      </c>
      <c r="K88" s="33"/>
      <c r="L88" s="46" t="n">
        <v>2394616.94332377</v>
      </c>
      <c r="M88" s="34"/>
      <c r="N88" s="46" t="n">
        <v>990558.604754526</v>
      </c>
      <c r="O88" s="33"/>
      <c r="P88" s="46" t="n">
        <v>18938162.238428</v>
      </c>
      <c r="Q88" s="34"/>
      <c r="R88" s="46" t="n">
        <v>17875439.8837584</v>
      </c>
      <c r="S88" s="34"/>
      <c r="T88" s="46" t="n">
        <v>52264103.842419</v>
      </c>
      <c r="U88" s="33"/>
      <c r="V88" s="46" t="n">
        <v>119426.12790166</v>
      </c>
      <c r="W88" s="34"/>
      <c r="X88" s="46" t="n">
        <v>299154.393005972</v>
      </c>
      <c r="Y88" s="33"/>
      <c r="Z88" s="33" t="n">
        <f aca="false">R88+V88-N88-L88-F88</f>
        <v>-6311651.2528598</v>
      </c>
      <c r="AA88" s="33"/>
      <c r="AB88" s="33" t="n">
        <f aca="false">T88-P88-D88</f>
        <v>-81777107.7261163</v>
      </c>
      <c r="AC88" s="13"/>
      <c r="AD88" s="33"/>
      <c r="AE88" s="33"/>
      <c r="AF88" s="33" t="n">
        <f aca="false">BA88/100*AF25</f>
        <v>5947587125.71476</v>
      </c>
      <c r="AG88" s="35" t="n">
        <f aca="false">(AF88-AF87)/AF87</f>
        <v>-0.00199642998435353</v>
      </c>
      <c r="AH88" s="35"/>
      <c r="AI88" s="35" t="n">
        <f aca="false">AB88/AF88</f>
        <v>-0.0137496275376191</v>
      </c>
      <c r="AU88" s="32" t="n">
        <v>12212985</v>
      </c>
      <c r="AW88" s="32" t="n">
        <f aca="false">(AU88-AU87)/AU87</f>
        <v>0.000373594495079791</v>
      </c>
      <c r="AX88" s="48" t="n">
        <v>6369.237979789</v>
      </c>
      <c r="AY88" s="35" t="n">
        <f aca="false">(AX88-AX87)/AX87</f>
        <v>-0.00236913938200203</v>
      </c>
      <c r="AZ88" s="32" t="n">
        <f aca="false">AZ87*((1+AY88))</f>
        <v>94.7502394506883</v>
      </c>
      <c r="BA88" s="32" t="n">
        <f aca="false">BA87*(1+AW88)*(1+AY88)</f>
        <v>103.489850716293</v>
      </c>
      <c r="BC88" s="35" t="n">
        <f aca="false">T95/AF95</f>
        <v>0.0101825313754635</v>
      </c>
    </row>
    <row r="89" s="32" customFormat="true" ht="12" hidden="false" customHeight="false" outlineLevel="0" collapsed="false">
      <c r="A89" s="32" t="n">
        <f aca="false">A85+1</f>
        <v>2033</v>
      </c>
      <c r="B89" s="32" t="n">
        <f aca="false">B85</f>
        <v>4</v>
      </c>
      <c r="C89" s="33"/>
      <c r="D89" s="46" t="n">
        <v>115339951.450067</v>
      </c>
      <c r="E89" s="33"/>
      <c r="F89" s="34" t="n">
        <v>20964401.4810079</v>
      </c>
      <c r="G89" s="46" t="n">
        <v>4009481.15301731</v>
      </c>
      <c r="H89" s="46" t="n">
        <v>22058982.3157088</v>
      </c>
      <c r="I89" s="46" t="n">
        <v>124004.57174281</v>
      </c>
      <c r="J89" s="46" t="n">
        <v>682236.566465258</v>
      </c>
      <c r="K89" s="33"/>
      <c r="L89" s="46" t="n">
        <v>2388962.39106508</v>
      </c>
      <c r="M89" s="34"/>
      <c r="N89" s="46" t="n">
        <v>994144.653226387</v>
      </c>
      <c r="O89" s="33"/>
      <c r="P89" s="46" t="n">
        <v>18949177.4918772</v>
      </c>
      <c r="Q89" s="34"/>
      <c r="R89" s="46" t="n">
        <v>17865827.7658443</v>
      </c>
      <c r="S89" s="34"/>
      <c r="T89" s="46" t="n">
        <v>61294552.4287085</v>
      </c>
      <c r="U89" s="33"/>
      <c r="V89" s="46" t="n">
        <v>125502.489184133</v>
      </c>
      <c r="W89" s="34"/>
      <c r="X89" s="46" t="n">
        <v>302152.011787711</v>
      </c>
      <c r="Y89" s="33"/>
      <c r="Z89" s="33" t="n">
        <f aca="false">R89+V89-N89-L89-F89</f>
        <v>-6356178.27027093</v>
      </c>
      <c r="AA89" s="33"/>
      <c r="AB89" s="33" t="n">
        <f aca="false">T89-P89-D89</f>
        <v>-72994576.5132353</v>
      </c>
      <c r="AC89" s="13"/>
      <c r="AD89" s="33"/>
      <c r="AE89" s="33"/>
      <c r="AF89" s="33" t="n">
        <f aca="false">BA89/100*AF25</f>
        <v>5955521474.19986</v>
      </c>
      <c r="AG89" s="35" t="n">
        <f aca="false">(AF89-AF88)/AF88</f>
        <v>0.0013340449357685</v>
      </c>
      <c r="AH89" s="35" t="n">
        <f aca="false">(AF89-AF85)/AF85</f>
        <v>-0.00338374008233662</v>
      </c>
      <c r="AI89" s="35" t="n">
        <f aca="false">AB89/AF89</f>
        <v>-0.0122566221664145</v>
      </c>
      <c r="AU89" s="32" t="n">
        <v>12272310</v>
      </c>
      <c r="AW89" s="32" t="n">
        <f aca="false">(AU89-AU88)/AU88</f>
        <v>0.00485753482870895</v>
      </c>
      <c r="AX89" s="48" t="n">
        <v>6346.9045197017</v>
      </c>
      <c r="AY89" s="35" t="n">
        <f aca="false">(AX89-AX88)/AX88</f>
        <v>-0.00350645715518379</v>
      </c>
      <c r="AZ89" s="32" t="n">
        <f aca="false">AZ88*((1+AY89))</f>
        <v>94.4180017956111</v>
      </c>
      <c r="BA89" s="32" t="n">
        <f aca="false">BA88*(1+AW89)*(1+AY89)</f>
        <v>103.627910827545</v>
      </c>
      <c r="BC89" s="35" t="n">
        <f aca="false">T96/AF96</f>
        <v>0.00865298749641676</v>
      </c>
    </row>
    <row r="90" s="24" customFormat="true" ht="12" hidden="false" customHeight="false" outlineLevel="0" collapsed="false">
      <c r="A90" s="24" t="n">
        <f aca="false">A86+1</f>
        <v>2034</v>
      </c>
      <c r="B90" s="24" t="n">
        <f aca="false">B86</f>
        <v>1</v>
      </c>
      <c r="C90" s="25"/>
      <c r="D90" s="43" t="n">
        <v>115439082.838697</v>
      </c>
      <c r="E90" s="25"/>
      <c r="F90" s="26" t="n">
        <v>20982419.7843321</v>
      </c>
      <c r="G90" s="43" t="n">
        <v>4080976.46330153</v>
      </c>
      <c r="H90" s="43" t="n">
        <v>22452328.4183658</v>
      </c>
      <c r="I90" s="43" t="n">
        <v>126215.76690624</v>
      </c>
      <c r="J90" s="43" t="n">
        <v>694401.909846403</v>
      </c>
      <c r="K90" s="25"/>
      <c r="L90" s="43" t="n">
        <v>2879442.80653598</v>
      </c>
      <c r="M90" s="26"/>
      <c r="N90" s="43" t="n">
        <v>996688.972594563</v>
      </c>
      <c r="O90" s="25"/>
      <c r="P90" s="43" t="n">
        <v>21935278.2916071</v>
      </c>
      <c r="Q90" s="26"/>
      <c r="R90" s="43" t="n">
        <v>20424931.0678367</v>
      </c>
      <c r="S90" s="26"/>
      <c r="T90" s="43" t="n">
        <v>52178658.2748025</v>
      </c>
      <c r="U90" s="25"/>
      <c r="V90" s="43" t="n">
        <v>120020.380708445</v>
      </c>
      <c r="W90" s="26"/>
      <c r="X90" s="43" t="n">
        <v>297576.770454817</v>
      </c>
      <c r="Y90" s="25"/>
      <c r="Z90" s="25" t="n">
        <f aca="false">R90+V90-N90-L90-F90</f>
        <v>-4313600.11491744</v>
      </c>
      <c r="AA90" s="25"/>
      <c r="AB90" s="25" t="n">
        <f aca="false">T90-P90-D90</f>
        <v>-85195702.8555018</v>
      </c>
      <c r="AC90" s="13"/>
      <c r="AD90" s="25"/>
      <c r="AE90" s="25"/>
      <c r="AF90" s="25" t="n">
        <f aca="false">BA90/100*AF25</f>
        <v>5960280886.90863</v>
      </c>
      <c r="AG90" s="27" t="n">
        <f aca="false">(AF90-AF89)/AF89</f>
        <v>0.000799159692294293</v>
      </c>
      <c r="AH90" s="27"/>
      <c r="AI90" s="27" t="n">
        <f aca="false">AB90/AF90</f>
        <v>-0.0142939073630957</v>
      </c>
      <c r="AU90" s="24" t="n">
        <v>12255779</v>
      </c>
      <c r="AW90" s="24" t="n">
        <f aca="false">(AU90-AU89)/AU89</f>
        <v>-0.00134701616892011</v>
      </c>
      <c r="AX90" s="45" t="n">
        <v>6360.5444662038</v>
      </c>
      <c r="AY90" s="27" t="n">
        <f aca="false">(AX90-AX89)/AX89</f>
        <v>0.00214907069418788</v>
      </c>
      <c r="AZ90" s="24" t="n">
        <f aca="false">AZ89*((1+AY90))</f>
        <v>94.6209127562738</v>
      </c>
      <c r="BA90" s="24" t="n">
        <f aca="false">BA89*(1+AW90)*(1+AY90)</f>
        <v>103.710726076875</v>
      </c>
      <c r="BC90" s="27" t="n">
        <f aca="false">T97/AF97</f>
        <v>0.0101238441715093</v>
      </c>
    </row>
    <row r="91" s="32" customFormat="true" ht="12" hidden="false" customHeight="false" outlineLevel="0" collapsed="false">
      <c r="A91" s="32" t="n">
        <f aca="false">A87+1</f>
        <v>2034</v>
      </c>
      <c r="B91" s="32" t="n">
        <f aca="false">B87</f>
        <v>2</v>
      </c>
      <c r="C91" s="33"/>
      <c r="D91" s="46" t="n">
        <v>115209946.192573</v>
      </c>
      <c r="E91" s="33"/>
      <c r="F91" s="34" t="n">
        <v>20940771.486557</v>
      </c>
      <c r="G91" s="46" t="n">
        <v>4194441.43108662</v>
      </c>
      <c r="H91" s="46" t="n">
        <v>23076579.1935416</v>
      </c>
      <c r="I91" s="46" t="n">
        <v>129724.992714009</v>
      </c>
      <c r="J91" s="46" t="n">
        <v>713708.634851746</v>
      </c>
      <c r="K91" s="33"/>
      <c r="L91" s="46" t="n">
        <v>2296561.01931715</v>
      </c>
      <c r="M91" s="34"/>
      <c r="N91" s="46" t="n">
        <v>996054.480488196</v>
      </c>
      <c r="O91" s="33"/>
      <c r="P91" s="46" t="n">
        <v>18948004.9623409</v>
      </c>
      <c r="Q91" s="34"/>
      <c r="R91" s="46" t="n">
        <v>17396863.914691</v>
      </c>
      <c r="S91" s="34"/>
      <c r="T91" s="46" t="n">
        <v>60985680.8358295</v>
      </c>
      <c r="U91" s="33"/>
      <c r="V91" s="46" t="n">
        <v>117067.198561125</v>
      </c>
      <c r="W91" s="34"/>
      <c r="X91" s="46" t="n">
        <v>302270.057202411</v>
      </c>
      <c r="Y91" s="33"/>
      <c r="Z91" s="33" t="n">
        <f aca="false">R91+V91-N91-L91-F91</f>
        <v>-6719455.87311022</v>
      </c>
      <c r="AA91" s="33"/>
      <c r="AB91" s="33" t="n">
        <f aca="false">T91-P91-D91</f>
        <v>-73172270.3190846</v>
      </c>
      <c r="AC91" s="13"/>
      <c r="AD91" s="33"/>
      <c r="AE91" s="33"/>
      <c r="AF91" s="33" t="n">
        <f aca="false">BA91/100*AF25</f>
        <v>5918105086.96258</v>
      </c>
      <c r="AG91" s="35" t="n">
        <f aca="false">(AF91-AF90)/AF90</f>
        <v>-0.00707614301176475</v>
      </c>
      <c r="AH91" s="35"/>
      <c r="AI91" s="35" t="n">
        <f aca="false">AB91/AF91</f>
        <v>-0.012364138392926</v>
      </c>
      <c r="AU91" s="32" t="n">
        <v>12199168</v>
      </c>
      <c r="AW91" s="32" t="n">
        <f aca="false">(AU91-AU90)/AU90</f>
        <v>-0.00461912702570763</v>
      </c>
      <c r="AX91" s="48" t="n">
        <v>6344.8439842498</v>
      </c>
      <c r="AY91" s="35" t="n">
        <f aca="false">(AX91-AX90)/AX90</f>
        <v>-0.00246841792199126</v>
      </c>
      <c r="AZ91" s="32" t="n">
        <f aca="false">AZ90*((1+AY91))</f>
        <v>94.387348799431</v>
      </c>
      <c r="BA91" s="32" t="n">
        <f aca="false">BA90*(1+AW91)*(1+AY91)</f>
        <v>102.976854147301</v>
      </c>
      <c r="BC91" s="35" t="n">
        <f aca="false">T98/AF98</f>
        <v>0.00863455073138915</v>
      </c>
    </row>
    <row r="92" s="32" customFormat="true" ht="12" hidden="false" customHeight="false" outlineLevel="0" collapsed="false">
      <c r="A92" s="32" t="n">
        <f aca="false">A88+1</f>
        <v>2034</v>
      </c>
      <c r="B92" s="32" t="n">
        <f aca="false">B88</f>
        <v>3</v>
      </c>
      <c r="C92" s="33"/>
      <c r="D92" s="46" t="n">
        <v>115270164.867072</v>
      </c>
      <c r="E92" s="33"/>
      <c r="F92" s="34" t="n">
        <v>20951716.9434692</v>
      </c>
      <c r="G92" s="46" t="n">
        <v>4256268.21905107</v>
      </c>
      <c r="H92" s="46" t="n">
        <v>23416731.9390704</v>
      </c>
      <c r="I92" s="46" t="n">
        <v>131637.16141396</v>
      </c>
      <c r="J92" s="46" t="n">
        <v>724228.822857899</v>
      </c>
      <c r="K92" s="33"/>
      <c r="L92" s="46" t="n">
        <v>2291590.26673242</v>
      </c>
      <c r="M92" s="34"/>
      <c r="N92" s="46" t="n">
        <v>998434.16067864</v>
      </c>
      <c r="O92" s="33"/>
      <c r="P92" s="46" t="n">
        <v>18867034.3351915</v>
      </c>
      <c r="Q92" s="34"/>
      <c r="R92" s="46" t="n">
        <v>17384162.9541875</v>
      </c>
      <c r="S92" s="34"/>
      <c r="T92" s="46" t="n">
        <v>51967143.3623255</v>
      </c>
      <c r="U92" s="33"/>
      <c r="V92" s="46" t="n">
        <v>118931.520555927</v>
      </c>
      <c r="W92" s="34"/>
      <c r="X92" s="46" t="n">
        <v>314585.805583827</v>
      </c>
      <c r="Y92" s="33"/>
      <c r="Z92" s="33" t="n">
        <f aca="false">R92+V92-N92-L92-F92</f>
        <v>-6738646.89613686</v>
      </c>
      <c r="AA92" s="33"/>
      <c r="AB92" s="33" t="n">
        <f aca="false">T92-P92-D92</f>
        <v>-82170055.8399385</v>
      </c>
      <c r="AC92" s="13"/>
      <c r="AD92" s="33"/>
      <c r="AE92" s="33"/>
      <c r="AF92" s="33" t="n">
        <f aca="false">BA92/100*AF25</f>
        <v>5935862550.87135</v>
      </c>
      <c r="AG92" s="35" t="n">
        <f aca="false">(AF92-AF91)/AF91</f>
        <v>0.00300053203649405</v>
      </c>
      <c r="AH92" s="35"/>
      <c r="AI92" s="35" t="n">
        <f aca="false">AB92/AF92</f>
        <v>-0.0138429849302822</v>
      </c>
      <c r="AU92" s="32" t="n">
        <v>12180048</v>
      </c>
      <c r="AW92" s="32" t="n">
        <f aca="false">(AU92-AU91)/AU91</f>
        <v>-0.0015673200008394</v>
      </c>
      <c r="AX92" s="48" t="n">
        <v>6373.8717886282</v>
      </c>
      <c r="AY92" s="35" t="n">
        <f aca="false">(AX92-AX91)/AX91</f>
        <v>0.00457502256169854</v>
      </c>
      <c r="AZ92" s="32" t="n">
        <f aca="false">AZ91*((1+AY92))</f>
        <v>94.8191730497273</v>
      </c>
      <c r="BA92" s="32" t="n">
        <f aca="false">BA91*(1+AW92)*(1+AY92)</f>
        <v>103.285839497187</v>
      </c>
      <c r="BC92" s="35" t="n">
        <f aca="false">T99/AF99</f>
        <v>0.0101060682675248</v>
      </c>
    </row>
    <row r="93" s="32" customFormat="true" ht="12" hidden="false" customHeight="false" outlineLevel="0" collapsed="false">
      <c r="A93" s="32" t="n">
        <f aca="false">A89+1</f>
        <v>2034</v>
      </c>
      <c r="B93" s="32" t="n">
        <f aca="false">B89</f>
        <v>4</v>
      </c>
      <c r="C93" s="33"/>
      <c r="D93" s="46" t="n">
        <v>115511316.584943</v>
      </c>
      <c r="E93" s="33"/>
      <c r="F93" s="34" t="n">
        <v>20995549.1227594</v>
      </c>
      <c r="G93" s="46" t="n">
        <v>4302385.87812444</v>
      </c>
      <c r="H93" s="46" t="n">
        <v>23670457.6923828</v>
      </c>
      <c r="I93" s="46" t="n">
        <v>133063.48076674</v>
      </c>
      <c r="J93" s="46" t="n">
        <v>732076.011104648</v>
      </c>
      <c r="K93" s="33"/>
      <c r="L93" s="46" t="n">
        <v>2343119.93760342</v>
      </c>
      <c r="M93" s="34"/>
      <c r="N93" s="46" t="n">
        <v>1001555.14414326</v>
      </c>
      <c r="O93" s="33"/>
      <c r="P93" s="46" t="n">
        <v>18969256.4182686</v>
      </c>
      <c r="Q93" s="34"/>
      <c r="R93" s="46" t="n">
        <v>17668721.3914822</v>
      </c>
      <c r="S93" s="34"/>
      <c r="T93" s="46" t="n">
        <v>60680953.0688295</v>
      </c>
      <c r="U93" s="33"/>
      <c r="V93" s="46" t="n">
        <v>119451.86359677</v>
      </c>
      <c r="W93" s="34"/>
      <c r="X93" s="46" t="n">
        <v>308569.171095858</v>
      </c>
      <c r="Y93" s="33"/>
      <c r="Z93" s="33" t="n">
        <f aca="false">R93+V93-N93-L93-F93</f>
        <v>-6552050.94942704</v>
      </c>
      <c r="AA93" s="33"/>
      <c r="AB93" s="33" t="n">
        <f aca="false">T93-P93-D93</f>
        <v>-73799619.9343822</v>
      </c>
      <c r="AC93" s="13"/>
      <c r="AD93" s="33"/>
      <c r="AE93" s="33"/>
      <c r="AF93" s="33" t="n">
        <f aca="false">BA93/100*AF25</f>
        <v>5908869978.63953</v>
      </c>
      <c r="AG93" s="35" t="n">
        <f aca="false">(AF93-AF92)/AF92</f>
        <v>-0.00454737150675008</v>
      </c>
      <c r="AH93" s="35" t="n">
        <f aca="false">(AF93-AF89)/AF89</f>
        <v>-0.0078333183353344</v>
      </c>
      <c r="AI93" s="35" t="n">
        <f aca="false">AB93/AF93</f>
        <v>-0.0124896334157236</v>
      </c>
      <c r="AU93" s="32" t="n">
        <v>12182352</v>
      </c>
      <c r="AW93" s="32" t="n">
        <f aca="false">(AU93-AU92)/AU92</f>
        <v>0.00018916181611107</v>
      </c>
      <c r="AX93" s="48" t="n">
        <v>6343.6874422315</v>
      </c>
      <c r="AY93" s="35" t="n">
        <f aca="false">(AX93-AX92)/AX92</f>
        <v>-0.00473563752106726</v>
      </c>
      <c r="AZ93" s="32" t="n">
        <f aca="false">AZ92*((1+AY93))</f>
        <v>94.3701438161165</v>
      </c>
      <c r="BA93" s="32" t="n">
        <f aca="false">BA92*(1+AW93)*(1+AY93)</f>
        <v>102.816160413607</v>
      </c>
      <c r="BC93" s="35" t="n">
        <f aca="false">T100/AF100</f>
        <v>0.00859418898029445</v>
      </c>
    </row>
    <row r="94" s="24" customFormat="true" ht="12" hidden="false" customHeight="false" outlineLevel="0" collapsed="false">
      <c r="A94" s="24" t="n">
        <f aca="false">A90+1</f>
        <v>2035</v>
      </c>
      <c r="B94" s="24" t="n">
        <f aca="false">B90</f>
        <v>1</v>
      </c>
      <c r="C94" s="25"/>
      <c r="D94" s="43" t="n">
        <v>115481050.130118</v>
      </c>
      <c r="E94" s="25"/>
      <c r="F94" s="26" t="n">
        <v>20990047.8363241</v>
      </c>
      <c r="G94" s="43" t="n">
        <v>4403018.67957698</v>
      </c>
      <c r="H94" s="43" t="n">
        <v>24224109.6744981</v>
      </c>
      <c r="I94" s="43" t="n">
        <v>136175.83545083</v>
      </c>
      <c r="J94" s="43" t="n">
        <v>749199.268283421</v>
      </c>
      <c r="K94" s="25"/>
      <c r="L94" s="43" t="n">
        <v>2918511.63970367</v>
      </c>
      <c r="M94" s="26"/>
      <c r="N94" s="43" t="n">
        <v>1003118.60903927</v>
      </c>
      <c r="O94" s="25"/>
      <c r="P94" s="43" t="n">
        <v>21806141.5606545</v>
      </c>
      <c r="Q94" s="26"/>
      <c r="R94" s="43" t="n">
        <v>20663033.3915386</v>
      </c>
      <c r="S94" s="26"/>
      <c r="T94" s="43" t="n">
        <v>51118384.2062697</v>
      </c>
      <c r="U94" s="25"/>
      <c r="V94" s="43" t="n">
        <v>119254.763626365</v>
      </c>
      <c r="W94" s="26"/>
      <c r="X94" s="43" t="n">
        <v>299964.001780887</v>
      </c>
      <c r="Y94" s="25"/>
      <c r="Z94" s="25" t="n">
        <f aca="false">R94+V94-N94-L94-F94</f>
        <v>-4129389.92990206</v>
      </c>
      <c r="AA94" s="25"/>
      <c r="AB94" s="25" t="n">
        <f aca="false">T94-P94-D94</f>
        <v>-86168807.4845031</v>
      </c>
      <c r="AC94" s="13"/>
      <c r="AD94" s="25"/>
      <c r="AE94" s="25"/>
      <c r="AF94" s="25" t="n">
        <f aca="false">BA94/100*AF25</f>
        <v>5881394108.82091</v>
      </c>
      <c r="AG94" s="27" t="n">
        <f aca="false">(AF94-AF93)/AF93</f>
        <v>-0.00464993643758327</v>
      </c>
      <c r="AH94" s="27"/>
      <c r="AI94" s="27" t="n">
        <f aca="false">AB94/AF94</f>
        <v>-0.0146510854212723</v>
      </c>
      <c r="AU94" s="24" t="n">
        <v>12110740</v>
      </c>
      <c r="AW94" s="24" t="n">
        <f aca="false">(AU94-AU93)/AU93</f>
        <v>-0.00587833942082777</v>
      </c>
      <c r="AX94" s="45" t="n">
        <v>6351.5261252497</v>
      </c>
      <c r="AY94" s="27" t="n">
        <f aca="false">(AX94-AX93)/AX93</f>
        <v>0.00123566665123124</v>
      </c>
      <c r="AZ94" s="24" t="n">
        <f aca="false">AZ93*((1+AY94))</f>
        <v>94.4867538557019</v>
      </c>
      <c r="BA94" s="24" t="n">
        <f aca="false">BA93*(1+AW94)*(1+AY94)</f>
        <v>102.338071802927</v>
      </c>
      <c r="BC94" s="27" t="n">
        <f aca="false">T101/AF101</f>
        <v>0.0100264721329236</v>
      </c>
    </row>
    <row r="95" s="32" customFormat="true" ht="12" hidden="false" customHeight="false" outlineLevel="0" collapsed="false">
      <c r="A95" s="32" t="n">
        <f aca="false">A91+1</f>
        <v>2035</v>
      </c>
      <c r="B95" s="32" t="n">
        <f aca="false">B91</f>
        <v>2</v>
      </c>
      <c r="C95" s="33"/>
      <c r="D95" s="46" t="n">
        <v>115808077.824322</v>
      </c>
      <c r="E95" s="33"/>
      <c r="F95" s="34" t="n">
        <v>21049488.990846</v>
      </c>
      <c r="G95" s="46" t="n">
        <v>4501982.13238443</v>
      </c>
      <c r="H95" s="46" t="n">
        <v>24768577.3929055</v>
      </c>
      <c r="I95" s="46" t="n">
        <v>139236.56079539</v>
      </c>
      <c r="J95" s="46" t="n">
        <v>766038.476069217</v>
      </c>
      <c r="K95" s="33"/>
      <c r="L95" s="46" t="n">
        <v>2367137.87880746</v>
      </c>
      <c r="M95" s="34"/>
      <c r="N95" s="46" t="n">
        <v>1007493.74017381</v>
      </c>
      <c r="O95" s="33"/>
      <c r="P95" s="46" t="n">
        <v>18906746.5806685</v>
      </c>
      <c r="Q95" s="34"/>
      <c r="R95" s="46" t="n">
        <v>17826023.0057575</v>
      </c>
      <c r="S95" s="34"/>
      <c r="T95" s="46" t="n">
        <v>59991982.5130854</v>
      </c>
      <c r="U95" s="33"/>
      <c r="V95" s="46" t="n">
        <v>120559.476088407</v>
      </c>
      <c r="W95" s="34"/>
      <c r="X95" s="46" t="n">
        <v>315226.06945889</v>
      </c>
      <c r="Y95" s="33"/>
      <c r="Z95" s="33" t="n">
        <f aca="false">R95+V95-N95-L95-F95</f>
        <v>-6477538.12798138</v>
      </c>
      <c r="AA95" s="33"/>
      <c r="AB95" s="33" t="n">
        <f aca="false">T95-P95-D95</f>
        <v>-74722841.8919047</v>
      </c>
      <c r="AC95" s="13"/>
      <c r="AD95" s="33"/>
      <c r="AE95" s="33"/>
      <c r="AF95" s="33" t="n">
        <f aca="false">BA95/100*AF25</f>
        <v>5891657025.25072</v>
      </c>
      <c r="AG95" s="35" t="n">
        <f aca="false">(AF95-AF94)/AF94</f>
        <v>0.00174498022746214</v>
      </c>
      <c r="AH95" s="35"/>
      <c r="AI95" s="35" t="n">
        <f aca="false">AB95/AF95</f>
        <v>-0.0126828227732291</v>
      </c>
      <c r="AU95" s="32" t="n">
        <v>12123092</v>
      </c>
      <c r="AW95" s="32" t="n">
        <f aca="false">(AU95-AU94)/AU94</f>
        <v>0.00101992116088695</v>
      </c>
      <c r="AX95" s="48" t="n">
        <v>6356.1266646659</v>
      </c>
      <c r="AY95" s="35" t="n">
        <f aca="false">(AX95-AX94)/AX94</f>
        <v>0.000724320316956657</v>
      </c>
      <c r="AZ95" s="32" t="n">
        <f aca="false">AZ94*((1+AY95))</f>
        <v>94.5551925312029</v>
      </c>
      <c r="BA95" s="32" t="n">
        <f aca="false">BA94*(1+AW95)*(1+AY95)</f>
        <v>102.51664971474</v>
      </c>
      <c r="BC95" s="35" t="n">
        <f aca="false">T102/AF102</f>
        <v>0.00854532270621764</v>
      </c>
    </row>
    <row r="96" s="32" customFormat="true" ht="12" hidden="false" customHeight="false" outlineLevel="0" collapsed="false">
      <c r="A96" s="32" t="n">
        <f aca="false">A92+1</f>
        <v>2035</v>
      </c>
      <c r="B96" s="32" t="n">
        <f aca="false">B92</f>
        <v>3</v>
      </c>
      <c r="C96" s="33"/>
      <c r="D96" s="46" t="n">
        <v>115507733.39472</v>
      </c>
      <c r="E96" s="33"/>
      <c r="F96" s="34" t="n">
        <v>20994897.8355213</v>
      </c>
      <c r="G96" s="46" t="n">
        <v>4571841.07507583</v>
      </c>
      <c r="H96" s="46" t="n">
        <v>25152920.6838733</v>
      </c>
      <c r="I96" s="46" t="n">
        <v>141397.14665183</v>
      </c>
      <c r="J96" s="46" t="n">
        <v>777925.38197546</v>
      </c>
      <c r="K96" s="33"/>
      <c r="L96" s="46" t="n">
        <v>2365630.86585288</v>
      </c>
      <c r="M96" s="34"/>
      <c r="N96" s="46" t="n">
        <v>1005854.23814277</v>
      </c>
      <c r="O96" s="33"/>
      <c r="P96" s="46" t="n">
        <v>18552896.5265404</v>
      </c>
      <c r="Q96" s="34"/>
      <c r="R96" s="46" t="n">
        <v>17809183.0519286</v>
      </c>
      <c r="S96" s="34"/>
      <c r="T96" s="46" t="n">
        <v>51115441.846217</v>
      </c>
      <c r="U96" s="33"/>
      <c r="V96" s="46" t="n">
        <v>122790.980965867</v>
      </c>
      <c r="W96" s="34"/>
      <c r="X96" s="46" t="n">
        <v>301456.593503693</v>
      </c>
      <c r="Y96" s="33"/>
      <c r="Z96" s="33" t="n">
        <f aca="false">R96+V96-N96-L96-F96</f>
        <v>-6434408.90662243</v>
      </c>
      <c r="AA96" s="33"/>
      <c r="AB96" s="33" t="n">
        <f aca="false">T96-P96-D96</f>
        <v>-82945188.0750433</v>
      </c>
      <c r="AC96" s="13"/>
      <c r="AD96" s="33"/>
      <c r="AE96" s="33"/>
      <c r="AF96" s="33" t="n">
        <f aca="false">BA96/100*AF25</f>
        <v>5907259413.85956</v>
      </c>
      <c r="AG96" s="35" t="n">
        <f aca="false">(AF96-AF95)/AF95</f>
        <v>0.00264821739316705</v>
      </c>
      <c r="AH96" s="35"/>
      <c r="AI96" s="35" t="n">
        <f aca="false">AB96/AF96</f>
        <v>-0.0140412299958316</v>
      </c>
      <c r="AU96" s="32" t="n">
        <v>12188710</v>
      </c>
      <c r="AW96" s="32" t="n">
        <f aca="false">(AU96-AU95)/AU95</f>
        <v>0.00541264555280122</v>
      </c>
      <c r="AX96" s="48" t="n">
        <v>6338.6502030203</v>
      </c>
      <c r="AY96" s="35" t="n">
        <f aca="false">(AX96-AX95)/AX95</f>
        <v>-0.00274954584255727</v>
      </c>
      <c r="AZ96" s="32" t="n">
        <f aca="false">AZ95*((1+AY96))</f>
        <v>94.2952086946866</v>
      </c>
      <c r="BA96" s="32" t="n">
        <f aca="false">BA95*(1+AW96)*(1+AY96)</f>
        <v>102.788136089604</v>
      </c>
      <c r="BC96" s="35" t="n">
        <f aca="false">T103/AF103</f>
        <v>0.010046582751614</v>
      </c>
    </row>
    <row r="97" s="32" customFormat="true" ht="12" hidden="false" customHeight="false" outlineLevel="0" collapsed="false">
      <c r="A97" s="32" t="n">
        <f aca="false">A93+1</f>
        <v>2035</v>
      </c>
      <c r="B97" s="32" t="n">
        <f aca="false">B93</f>
        <v>4</v>
      </c>
      <c r="C97" s="33"/>
      <c r="D97" s="46" t="n">
        <v>115554365.619374</v>
      </c>
      <c r="E97" s="33"/>
      <c r="F97" s="34" t="n">
        <v>21003373.7943482</v>
      </c>
      <c r="G97" s="46" t="n">
        <v>4673701.78647398</v>
      </c>
      <c r="H97" s="46" t="n">
        <v>25713328.2642173</v>
      </c>
      <c r="I97" s="46" t="n">
        <v>144547.47793219</v>
      </c>
      <c r="J97" s="46" t="n">
        <v>795257.575182002</v>
      </c>
      <c r="K97" s="33"/>
      <c r="L97" s="46" t="n">
        <v>2398019.63353122</v>
      </c>
      <c r="M97" s="34"/>
      <c r="N97" s="46" t="n">
        <v>1007380.08151151</v>
      </c>
      <c r="O97" s="33"/>
      <c r="P97" s="46" t="n">
        <v>18420842.5265607</v>
      </c>
      <c r="Q97" s="34"/>
      <c r="R97" s="46" t="n">
        <v>17985643.2613995</v>
      </c>
      <c r="S97" s="34"/>
      <c r="T97" s="46" t="n">
        <v>59614095.0754699</v>
      </c>
      <c r="U97" s="33"/>
      <c r="V97" s="46" t="n">
        <v>124398.046940544</v>
      </c>
      <c r="W97" s="34"/>
      <c r="X97" s="46" t="n">
        <v>294039.051375663</v>
      </c>
      <c r="Y97" s="33"/>
      <c r="Z97" s="33" t="n">
        <f aca="false">R97+V97-N97-L97-F97</f>
        <v>-6298732.20105091</v>
      </c>
      <c r="AA97" s="33"/>
      <c r="AB97" s="33" t="n">
        <f aca="false">T97-P97-D97</f>
        <v>-74361113.0704644</v>
      </c>
      <c r="AC97" s="13"/>
      <c r="AD97" s="33"/>
      <c r="AE97" s="33"/>
      <c r="AF97" s="33" t="n">
        <f aca="false">BA97/100*AF25</f>
        <v>5888484064.50553</v>
      </c>
      <c r="AG97" s="35" t="n">
        <f aca="false">(AF97-AF96)/AF96</f>
        <v>-0.00317835192915123</v>
      </c>
      <c r="AH97" s="35" t="n">
        <f aca="false">(AF97-AF93)/AF93</f>
        <v>-0.00345005292174328</v>
      </c>
      <c r="AI97" s="35" t="n">
        <f aca="false">AB97/AF97</f>
        <v>-0.0126282269351286</v>
      </c>
      <c r="AU97" s="32" t="n">
        <v>12221913</v>
      </c>
      <c r="AW97" s="32" t="n">
        <f aca="false">(AU97-AU96)/AU96</f>
        <v>0.00272407826587063</v>
      </c>
      <c r="AX97" s="48" t="n">
        <v>6301.33840293</v>
      </c>
      <c r="AY97" s="35" t="n">
        <f aca="false">(AX97-AX96)/AX96</f>
        <v>-0.00588639519380985</v>
      </c>
      <c r="AZ97" s="32" t="n">
        <f aca="false">AZ96*((1+AY97))</f>
        <v>93.7401498314268</v>
      </c>
      <c r="BA97" s="32" t="n">
        <f aca="false">BA96*(1+AW97)*(1+AY97)</f>
        <v>102.46143921897</v>
      </c>
      <c r="BC97" s="35" t="n">
        <f aca="false">T104/AF104</f>
        <v>0.00850971589243049</v>
      </c>
    </row>
    <row r="98" s="24" customFormat="true" ht="12" hidden="false" customHeight="false" outlineLevel="0" collapsed="false">
      <c r="A98" s="24" t="n">
        <f aca="false">A94+1</f>
        <v>2036</v>
      </c>
      <c r="B98" s="24" t="n">
        <f aca="false">B94</f>
        <v>1</v>
      </c>
      <c r="C98" s="25"/>
      <c r="D98" s="43" t="n">
        <v>115528785.276562</v>
      </c>
      <c r="E98" s="25"/>
      <c r="F98" s="26" t="n">
        <v>20998724.2642419</v>
      </c>
      <c r="G98" s="43" t="n">
        <v>4778137.55695232</v>
      </c>
      <c r="H98" s="43" t="n">
        <v>26287903.0598552</v>
      </c>
      <c r="I98" s="43" t="n">
        <v>147777.45021502</v>
      </c>
      <c r="J98" s="43" t="n">
        <v>813027.929686244</v>
      </c>
      <c r="K98" s="25"/>
      <c r="L98" s="43" t="n">
        <v>2915073.07246244</v>
      </c>
      <c r="M98" s="26"/>
      <c r="N98" s="43" t="n">
        <v>1007904.65986098</v>
      </c>
      <c r="O98" s="25"/>
      <c r="P98" s="43" t="n">
        <v>21654807.9255823</v>
      </c>
      <c r="Q98" s="26"/>
      <c r="R98" s="43" t="n">
        <v>20671522.0892854</v>
      </c>
      <c r="S98" s="26"/>
      <c r="T98" s="43" t="n">
        <v>50914882.5184612</v>
      </c>
      <c r="U98" s="25"/>
      <c r="V98" s="43" t="n">
        <v>125237.730872935</v>
      </c>
      <c r="W98" s="26"/>
      <c r="X98" s="43" t="n">
        <v>298721.69072766</v>
      </c>
      <c r="Y98" s="25"/>
      <c r="Z98" s="25" t="n">
        <f aca="false">R98+V98-N98-L98-F98</f>
        <v>-4124942.17640699</v>
      </c>
      <c r="AA98" s="25"/>
      <c r="AB98" s="25" t="n">
        <f aca="false">T98-P98-D98</f>
        <v>-86268710.6836828</v>
      </c>
      <c r="AC98" s="13"/>
      <c r="AD98" s="25"/>
      <c r="AE98" s="25"/>
      <c r="AF98" s="25" t="n">
        <f aca="false">BA98/100*AF25</f>
        <v>5896645245.63745</v>
      </c>
      <c r="AG98" s="27" t="n">
        <f aca="false">(AF98-AF97)/AF97</f>
        <v>0.00138595622277732</v>
      </c>
      <c r="AH98" s="27"/>
      <c r="AI98" s="27" t="n">
        <f aca="false">AB98/AF98</f>
        <v>-0.0146301340999796</v>
      </c>
      <c r="AU98" s="24" t="n">
        <v>12238727</v>
      </c>
      <c r="AW98" s="24" t="n">
        <f aca="false">(AU98-AU97)/AU97</f>
        <v>0.0013757257149515</v>
      </c>
      <c r="AX98" s="45" t="n">
        <v>6301.4027802563</v>
      </c>
      <c r="AY98" s="27" t="n">
        <f aca="false">(AX98-AX97)/AX97</f>
        <v>1.02164527888368E-005</v>
      </c>
      <c r="AZ98" s="24" t="n">
        <f aca="false">AZ97*((1+AY98))</f>
        <v>93.741107523242</v>
      </c>
      <c r="BA98" s="24" t="n">
        <f aca="false">BA97*(1+AW98)*(1+AY98)</f>
        <v>102.60344628825</v>
      </c>
      <c r="BC98" s="27" t="n">
        <f aca="false">T105/AF105</f>
        <v>0.00999822267768712</v>
      </c>
    </row>
    <row r="99" s="32" customFormat="true" ht="12" hidden="false" customHeight="false" outlineLevel="0" collapsed="false">
      <c r="A99" s="32" t="n">
        <f aca="false">A95+1</f>
        <v>2036</v>
      </c>
      <c r="B99" s="32" t="n">
        <f aca="false">B95</f>
        <v>2</v>
      </c>
      <c r="C99" s="33"/>
      <c r="D99" s="46" t="n">
        <v>115238703.388489</v>
      </c>
      <c r="E99" s="33"/>
      <c r="F99" s="34" t="n">
        <v>20945998.4473201</v>
      </c>
      <c r="G99" s="46" t="n">
        <v>4824940.20711105</v>
      </c>
      <c r="H99" s="46" t="n">
        <v>26545397.4320143</v>
      </c>
      <c r="I99" s="46" t="n">
        <v>149224.954859099</v>
      </c>
      <c r="J99" s="46" t="n">
        <v>820991.673155051</v>
      </c>
      <c r="K99" s="33"/>
      <c r="L99" s="46" t="n">
        <v>2379039.26363662</v>
      </c>
      <c r="M99" s="34"/>
      <c r="N99" s="46" t="n">
        <v>1005988.8784175</v>
      </c>
      <c r="O99" s="33"/>
      <c r="P99" s="46" t="n">
        <v>18595619.0623244</v>
      </c>
      <c r="Q99" s="34"/>
      <c r="R99" s="46" t="n">
        <v>17879500.0428355</v>
      </c>
      <c r="S99" s="34"/>
      <c r="T99" s="46" t="n">
        <v>59596620.9101831</v>
      </c>
      <c r="U99" s="33"/>
      <c r="V99" s="46" t="n">
        <v>130501.774545784</v>
      </c>
      <c r="W99" s="34"/>
      <c r="X99" s="46" t="n">
        <v>300028.642427196</v>
      </c>
      <c r="Y99" s="33"/>
      <c r="Z99" s="33" t="n">
        <f aca="false">R99+V99-N99-L99-F99</f>
        <v>-6321024.77199284</v>
      </c>
      <c r="AA99" s="33"/>
      <c r="AB99" s="33" t="n">
        <f aca="false">T99-P99-D99</f>
        <v>-74237701.5406301</v>
      </c>
      <c r="AC99" s="13"/>
      <c r="AD99" s="33"/>
      <c r="AE99" s="33"/>
      <c r="AF99" s="33" t="n">
        <f aca="false">BA99/100*AF25</f>
        <v>5897112441.01653</v>
      </c>
      <c r="AG99" s="35" t="n">
        <f aca="false">(AF99-AF98)/AF98</f>
        <v>7.92307082448991E-005</v>
      </c>
      <c r="AH99" s="35"/>
      <c r="AI99" s="35" t="n">
        <f aca="false">AB99/AF99</f>
        <v>-0.0125888224589852</v>
      </c>
      <c r="AU99" s="32" t="n">
        <v>12241791</v>
      </c>
      <c r="AW99" s="32" t="n">
        <f aca="false">(AU99-AU98)/AU98</f>
        <v>0.000250352834898597</v>
      </c>
      <c r="AX99" s="48" t="n">
        <v>6300.3247407019</v>
      </c>
      <c r="AY99" s="35" t="n">
        <f aca="false">(AX99-AX98)/AX98</f>
        <v>-0.000171079296466733</v>
      </c>
      <c r="AZ99" s="32" t="n">
        <f aca="false">AZ98*((1+AY99))</f>
        <v>93.7250703605169</v>
      </c>
      <c r="BA99" s="32" t="n">
        <f aca="false">BA98*(1+AW99)*(1+AY99)</f>
        <v>102.611575631968</v>
      </c>
      <c r="BC99" s="35" t="n">
        <f aca="false">T106/AF106</f>
        <v>0.00851261265242264</v>
      </c>
    </row>
    <row r="100" s="32" customFormat="true" ht="12" hidden="false" customHeight="false" outlineLevel="0" collapsed="false">
      <c r="A100" s="32" t="n">
        <f aca="false">A96+1</f>
        <v>2036</v>
      </c>
      <c r="B100" s="32" t="n">
        <f aca="false">B96</f>
        <v>3</v>
      </c>
      <c r="C100" s="33"/>
      <c r="D100" s="46" t="n">
        <v>114993351.996889</v>
      </c>
      <c r="E100" s="33"/>
      <c r="F100" s="34" t="n">
        <v>20901402.9276171</v>
      </c>
      <c r="G100" s="46" t="n">
        <v>4928488.02618242</v>
      </c>
      <c r="H100" s="46" t="n">
        <v>27115086.9809991</v>
      </c>
      <c r="I100" s="46" t="n">
        <v>152427.4647273</v>
      </c>
      <c r="J100" s="46" t="n">
        <v>838610.937556721</v>
      </c>
      <c r="K100" s="33"/>
      <c r="L100" s="46" t="n">
        <v>2334812.11373154</v>
      </c>
      <c r="M100" s="34"/>
      <c r="N100" s="46" t="n">
        <v>1005275.928122</v>
      </c>
      <c r="O100" s="33"/>
      <c r="P100" s="46" t="n">
        <v>18376736.0341122</v>
      </c>
      <c r="Q100" s="34"/>
      <c r="R100" s="46" t="n">
        <v>17646082.7095596</v>
      </c>
      <c r="S100" s="34"/>
      <c r="T100" s="46" t="n">
        <v>50780324.239152</v>
      </c>
      <c r="U100" s="33"/>
      <c r="V100" s="46" t="n">
        <v>128248.488432878</v>
      </c>
      <c r="W100" s="34"/>
      <c r="X100" s="46" t="n">
        <v>299533.584127037</v>
      </c>
      <c r="Y100" s="33"/>
      <c r="Z100" s="33" t="n">
        <f aca="false">R100+V100-N100-L100-F100</f>
        <v>-6467159.77147818</v>
      </c>
      <c r="AA100" s="33"/>
      <c r="AB100" s="33" t="n">
        <f aca="false">T100-P100-D100</f>
        <v>-82589763.7918489</v>
      </c>
      <c r="AC100" s="13"/>
      <c r="AD100" s="33"/>
      <c r="AE100" s="33"/>
      <c r="AF100" s="33" t="n">
        <f aca="false">BA100/100*AF25</f>
        <v>5908681360.81086</v>
      </c>
      <c r="AG100" s="35" t="n">
        <f aca="false">(AF100-AF99)/AF99</f>
        <v>0.00196179399834123</v>
      </c>
      <c r="AH100" s="35"/>
      <c r="AI100" s="35" t="n">
        <f aca="false">AB100/AF100</f>
        <v>-0.0139776980257597</v>
      </c>
      <c r="AU100" s="32" t="n">
        <v>12270425</v>
      </c>
      <c r="AW100" s="32" t="n">
        <f aca="false">(AU100-AU99)/AU99</f>
        <v>0.0023390368288431</v>
      </c>
      <c r="AX100" s="48" t="n">
        <v>6297.9535347018</v>
      </c>
      <c r="AY100" s="35" t="n">
        <f aca="false">(AX100-AX99)/AX99</f>
        <v>-0.000376362504742204</v>
      </c>
      <c r="AZ100" s="32" t="n">
        <f aca="false">AZ99*((1+AY100))</f>
        <v>93.6897957582789</v>
      </c>
      <c r="BA100" s="32" t="n">
        <f aca="false">BA99*(1+AW100)*(1+AY100)</f>
        <v>102.812878405203</v>
      </c>
      <c r="BC100" s="35" t="n">
        <f aca="false">T107/AF107</f>
        <v>0.00992670860484028</v>
      </c>
    </row>
    <row r="101" s="32" customFormat="true" ht="12" hidden="false" customHeight="false" outlineLevel="0" collapsed="false">
      <c r="A101" s="32" t="n">
        <f aca="false">A97+1</f>
        <v>2036</v>
      </c>
      <c r="B101" s="32" t="n">
        <f aca="false">B97</f>
        <v>4</v>
      </c>
      <c r="C101" s="33"/>
      <c r="D101" s="46" t="n">
        <v>115319827.079098</v>
      </c>
      <c r="E101" s="33"/>
      <c r="F101" s="34" t="n">
        <v>20960743.6383677</v>
      </c>
      <c r="G101" s="46" t="n">
        <v>4999701.72902044</v>
      </c>
      <c r="H101" s="46" t="n">
        <v>27506883.7625746</v>
      </c>
      <c r="I101" s="46" t="n">
        <v>154629.95038207</v>
      </c>
      <c r="J101" s="46" t="n">
        <v>850728.363790936</v>
      </c>
      <c r="K101" s="33"/>
      <c r="L101" s="46" t="n">
        <v>2341546.41329007</v>
      </c>
      <c r="M101" s="34"/>
      <c r="N101" s="46" t="n">
        <v>1008999.66925023</v>
      </c>
      <c r="O101" s="33"/>
      <c r="P101" s="46" t="n">
        <v>18489762.3429116</v>
      </c>
      <c r="Q101" s="34"/>
      <c r="R101" s="46" t="n">
        <v>17701513.9469886</v>
      </c>
      <c r="S101" s="34"/>
      <c r="T101" s="46" t="n">
        <v>58925176.8202886</v>
      </c>
      <c r="U101" s="33"/>
      <c r="V101" s="46" t="n">
        <v>130915.613178468</v>
      </c>
      <c r="W101" s="34"/>
      <c r="X101" s="46" t="n">
        <v>302810.645672646</v>
      </c>
      <c r="Y101" s="33"/>
      <c r="Z101" s="33" t="n">
        <f aca="false">R101+V101-N101-L101-F101</f>
        <v>-6478860.16074094</v>
      </c>
      <c r="AA101" s="33"/>
      <c r="AB101" s="33" t="n">
        <f aca="false">T101-P101-D101</f>
        <v>-74884412.6017211</v>
      </c>
      <c r="AC101" s="13"/>
      <c r="AD101" s="33"/>
      <c r="AE101" s="33"/>
      <c r="AF101" s="33" t="n">
        <f aca="false">BA101/100*AF25</f>
        <v>5876960115.0935</v>
      </c>
      <c r="AG101" s="35" t="n">
        <f aca="false">(AF101-AF100)/AF100</f>
        <v>-0.00536858290036568</v>
      </c>
      <c r="AH101" s="35" t="n">
        <f aca="false">(AF101-AF97)/AF97</f>
        <v>-0.0019570316036831</v>
      </c>
      <c r="AI101" s="35" t="n">
        <f aca="false">AB101/AF101</f>
        <v>-0.0127420317877263</v>
      </c>
      <c r="AU101" s="32" t="n">
        <v>12241320</v>
      </c>
      <c r="AW101" s="32" t="n">
        <f aca="false">(AU101-AU100)/AU100</f>
        <v>-0.00237196348129751</v>
      </c>
      <c r="AX101" s="48" t="n">
        <v>6279.0360933593</v>
      </c>
      <c r="AY101" s="35" t="n">
        <f aca="false">(AX101-AX100)/AX100</f>
        <v>-0.00300374419059533</v>
      </c>
      <c r="AZ101" s="32" t="n">
        <f aca="false">AZ100*((1+AY101))</f>
        <v>93.4083755785519</v>
      </c>
      <c r="BA101" s="32" t="n">
        <f aca="false">BA100*(1+AW101)*(1+AY101)</f>
        <v>102.260918944259</v>
      </c>
      <c r="BC101" s="35" t="n">
        <f aca="false">T108/AF108</f>
        <v>0.0084557947511041</v>
      </c>
    </row>
    <row r="102" s="24" customFormat="true" ht="12" hidden="false" customHeight="false" outlineLevel="0" collapsed="false">
      <c r="A102" s="24" t="n">
        <f aca="false">A98+1</f>
        <v>2037</v>
      </c>
      <c r="B102" s="24" t="n">
        <f aca="false">B98</f>
        <v>1</v>
      </c>
      <c r="C102" s="25"/>
      <c r="D102" s="43" t="n">
        <v>114998176.972246</v>
      </c>
      <c r="E102" s="25"/>
      <c r="F102" s="26" t="n">
        <v>20902279.9240026</v>
      </c>
      <c r="G102" s="43" t="n">
        <v>5124504.56777036</v>
      </c>
      <c r="H102" s="43" t="n">
        <v>28193512.1585862</v>
      </c>
      <c r="I102" s="43" t="n">
        <v>158489.8319929</v>
      </c>
      <c r="J102" s="43" t="n">
        <v>871964.293564533</v>
      </c>
      <c r="K102" s="25"/>
      <c r="L102" s="43" t="n">
        <v>2945142.25055778</v>
      </c>
      <c r="M102" s="26"/>
      <c r="N102" s="43" t="n">
        <v>1006626.1395933</v>
      </c>
      <c r="O102" s="25"/>
      <c r="P102" s="43" t="n">
        <v>21199630.9742919</v>
      </c>
      <c r="Q102" s="26"/>
      <c r="R102" s="43" t="n">
        <v>20820517.1560766</v>
      </c>
      <c r="S102" s="26"/>
      <c r="T102" s="43" t="n">
        <v>50034312.5179532</v>
      </c>
      <c r="U102" s="25"/>
      <c r="V102" s="43" t="n">
        <v>130614.110922696</v>
      </c>
      <c r="W102" s="26"/>
      <c r="X102" s="43" t="n">
        <v>308415.542564118</v>
      </c>
      <c r="Y102" s="25"/>
      <c r="Z102" s="25" t="n">
        <f aca="false">R102+V102-N102-L102-F102</f>
        <v>-3902917.04715439</v>
      </c>
      <c r="AA102" s="25"/>
      <c r="AB102" s="25" t="n">
        <f aca="false">T102-P102-D102</f>
        <v>-86163495.4285849</v>
      </c>
      <c r="AC102" s="13"/>
      <c r="AD102" s="25"/>
      <c r="AE102" s="25"/>
      <c r="AF102" s="25" t="n">
        <f aca="false">BA102/100*AF25</f>
        <v>5855169457.97118</v>
      </c>
      <c r="AG102" s="27" t="n">
        <f aca="false">(AF102-AF101)/AF101</f>
        <v>-0.00370781095933612</v>
      </c>
      <c r="AH102" s="27"/>
      <c r="AI102" s="27" t="n">
        <f aca="false">AB102/AF102</f>
        <v>-0.0147157987564788</v>
      </c>
      <c r="AU102" s="24" t="n">
        <v>12185095</v>
      </c>
      <c r="AW102" s="24" t="n">
        <f aca="false">(AU102-AU101)/AU101</f>
        <v>-0.00459305042266684</v>
      </c>
      <c r="AX102" s="45" t="n">
        <v>6284.6201919472</v>
      </c>
      <c r="AY102" s="27" t="n">
        <f aca="false">(AX102-AX101)/AX101</f>
        <v>0.000889324174104557</v>
      </c>
      <c r="AZ102" s="24" t="n">
        <f aca="false">AZ101*((1+AY102))</f>
        <v>93.4914459050178</v>
      </c>
      <c r="BA102" s="24" t="n">
        <f aca="false">BA101*(1+AW102)*(1+AY102)</f>
        <v>101.881754788286</v>
      </c>
      <c r="BC102" s="27" t="n">
        <f aca="false">T109/AF109</f>
        <v>0.00995059918347228</v>
      </c>
    </row>
    <row r="103" s="32" customFormat="true" ht="12" hidden="false" customHeight="false" outlineLevel="0" collapsed="false">
      <c r="A103" s="32" t="n">
        <f aca="false">A99+1</f>
        <v>2037</v>
      </c>
      <c r="B103" s="32" t="n">
        <f aca="false">B99</f>
        <v>2</v>
      </c>
      <c r="C103" s="33"/>
      <c r="D103" s="46" t="n">
        <v>115179946.504313</v>
      </c>
      <c r="E103" s="33"/>
      <c r="F103" s="34" t="n">
        <v>20935318.6881026</v>
      </c>
      <c r="G103" s="46" t="n">
        <v>5181571.93619353</v>
      </c>
      <c r="H103" s="46" t="n">
        <v>28507479.9820546</v>
      </c>
      <c r="I103" s="46" t="n">
        <v>160254.80215031</v>
      </c>
      <c r="J103" s="46" t="n">
        <v>881674.638620217</v>
      </c>
      <c r="K103" s="33"/>
      <c r="L103" s="46" t="n">
        <v>2329189.91240234</v>
      </c>
      <c r="M103" s="34"/>
      <c r="N103" s="46" t="n">
        <v>1008756.50830469</v>
      </c>
      <c r="O103" s="33"/>
      <c r="P103" s="46" t="n">
        <v>18204295.892528</v>
      </c>
      <c r="Q103" s="34"/>
      <c r="R103" s="46" t="n">
        <v>17636058.2053635</v>
      </c>
      <c r="S103" s="34"/>
      <c r="T103" s="46" t="n">
        <v>58965414.3824391</v>
      </c>
      <c r="U103" s="33"/>
      <c r="V103" s="46" t="n">
        <v>129532.426790497</v>
      </c>
      <c r="W103" s="34"/>
      <c r="X103" s="46" t="n">
        <v>312452.028962529</v>
      </c>
      <c r="Y103" s="33"/>
      <c r="Z103" s="33" t="n">
        <f aca="false">R103+V103-N103-L103-F103</f>
        <v>-6507674.47665559</v>
      </c>
      <c r="AA103" s="33"/>
      <c r="AB103" s="33" t="n">
        <f aca="false">T103-P103-D103</f>
        <v>-74418828.0144016</v>
      </c>
      <c r="AC103" s="13"/>
      <c r="AD103" s="33"/>
      <c r="AE103" s="33"/>
      <c r="AF103" s="33" t="n">
        <f aca="false">BA103/100*AF25</f>
        <v>5869201084.61418</v>
      </c>
      <c r="AG103" s="35" t="n">
        <f aca="false">(AF103-AF102)/AF102</f>
        <v>0.00239645098979997</v>
      </c>
      <c r="AH103" s="35"/>
      <c r="AI103" s="35" t="n">
        <f aca="false">AB103/AF103</f>
        <v>-0.0126795498981091</v>
      </c>
      <c r="AU103" s="32" t="n">
        <v>12233921</v>
      </c>
      <c r="AW103" s="32" t="n">
        <f aca="false">(AU103-AU102)/AU102</f>
        <v>0.00400702661735506</v>
      </c>
      <c r="AX103" s="48" t="n">
        <v>6274.5387325139</v>
      </c>
      <c r="AY103" s="35" t="n">
        <f aca="false">(AX103-AX102)/AX102</f>
        <v>-0.0016041477647635</v>
      </c>
      <c r="AZ103" s="32" t="n">
        <f aca="false">AZ102*((1+AY103))</f>
        <v>93.3414718110447</v>
      </c>
      <c r="BA103" s="32" t="n">
        <f aca="false">BA102*(1+AW103)*(1+AY103)</f>
        <v>102.125909420391</v>
      </c>
      <c r="BC103" s="35" t="n">
        <f aca="false">T110/AF110</f>
        <v>0.00851029326787567</v>
      </c>
    </row>
    <row r="104" s="32" customFormat="true" ht="12" hidden="false" customHeight="false" outlineLevel="0" collapsed="false">
      <c r="A104" s="32" t="n">
        <f aca="false">A100+1</f>
        <v>2037</v>
      </c>
      <c r="B104" s="32" t="n">
        <f aca="false">B100</f>
        <v>3</v>
      </c>
      <c r="C104" s="33"/>
      <c r="D104" s="46" t="n">
        <v>115175536.693883</v>
      </c>
      <c r="E104" s="33"/>
      <c r="F104" s="34" t="n">
        <v>20934517.152857</v>
      </c>
      <c r="G104" s="46" t="n">
        <v>5258493.89807627</v>
      </c>
      <c r="H104" s="46" t="n">
        <v>28930681.9206855</v>
      </c>
      <c r="I104" s="46" t="n">
        <v>162633.83189927</v>
      </c>
      <c r="J104" s="46" t="n">
        <v>894763.358371742</v>
      </c>
      <c r="K104" s="33"/>
      <c r="L104" s="46" t="n">
        <v>2317463.99910764</v>
      </c>
      <c r="M104" s="34"/>
      <c r="N104" s="46" t="n">
        <v>1010138.54011573</v>
      </c>
      <c r="O104" s="33"/>
      <c r="P104" s="46" t="n">
        <v>18352819.0166118</v>
      </c>
      <c r="Q104" s="34"/>
      <c r="R104" s="46" t="n">
        <v>17582815.9167937</v>
      </c>
      <c r="S104" s="34"/>
      <c r="T104" s="46" t="n">
        <v>49878220.0875152</v>
      </c>
      <c r="U104" s="33"/>
      <c r="V104" s="46" t="n">
        <v>131442.210064862</v>
      </c>
      <c r="W104" s="34"/>
      <c r="X104" s="46" t="n">
        <v>314561.0729131</v>
      </c>
      <c r="Y104" s="33"/>
      <c r="Z104" s="33" t="n">
        <f aca="false">R104+V104-N104-L104-F104</f>
        <v>-6547861.56522184</v>
      </c>
      <c r="AA104" s="33"/>
      <c r="AB104" s="33" t="n">
        <f aca="false">T104-P104-D104</f>
        <v>-83650135.6229794</v>
      </c>
      <c r="AC104" s="13"/>
      <c r="AD104" s="33"/>
      <c r="AE104" s="33"/>
      <c r="AF104" s="33" t="n">
        <f aca="false">BA104/100*AF25</f>
        <v>5861326126.27909</v>
      </c>
      <c r="AG104" s="35" t="n">
        <f aca="false">(AF104-AF103)/AF103</f>
        <v>-0.00134174280648425</v>
      </c>
      <c r="AH104" s="35"/>
      <c r="AI104" s="35" t="n">
        <f aca="false">AB104/AF104</f>
        <v>-0.0142715375020572</v>
      </c>
      <c r="AU104" s="32" t="n">
        <v>12263149</v>
      </c>
      <c r="AW104" s="32" t="n">
        <f aca="false">(AU104-AU103)/AU103</f>
        <v>0.00238909504156517</v>
      </c>
      <c r="AX104" s="48" t="n">
        <v>6251.1852396456</v>
      </c>
      <c r="AY104" s="35" t="n">
        <f aca="false">(AX104-AX103)/AX103</f>
        <v>-0.00372194576587523</v>
      </c>
      <c r="AZ104" s="32" t="n">
        <f aca="false">AZ103*((1+AY104))</f>
        <v>92.994059915257</v>
      </c>
      <c r="BA104" s="32" t="n">
        <f aca="false">BA103*(1+AW104)*(1+AY104)</f>
        <v>101.98888271607</v>
      </c>
      <c r="BC104" s="35" t="n">
        <f aca="false">T111/AF111</f>
        <v>0.00998254670032289</v>
      </c>
    </row>
    <row r="105" s="32" customFormat="true" ht="12" hidden="false" customHeight="false" outlineLevel="0" collapsed="false">
      <c r="A105" s="32" t="n">
        <f aca="false">A101+1</f>
        <v>2037</v>
      </c>
      <c r="B105" s="32" t="n">
        <f aca="false">B101</f>
        <v>4</v>
      </c>
      <c r="C105" s="33"/>
      <c r="D105" s="46" t="n">
        <v>114734162.347172</v>
      </c>
      <c r="E105" s="33"/>
      <c r="F105" s="34" t="n">
        <v>20854292.1406949</v>
      </c>
      <c r="G105" s="46" t="n">
        <v>5398917.07057659</v>
      </c>
      <c r="H105" s="46" t="n">
        <v>29703248.7842482</v>
      </c>
      <c r="I105" s="46" t="n">
        <v>166976.816615771</v>
      </c>
      <c r="J105" s="46" t="n">
        <v>918657.178894274</v>
      </c>
      <c r="K105" s="33"/>
      <c r="L105" s="46" t="n">
        <v>2334048.11868891</v>
      </c>
      <c r="M105" s="34"/>
      <c r="N105" s="46" t="n">
        <v>1007263.84420753</v>
      </c>
      <c r="O105" s="33"/>
      <c r="P105" s="46" t="n">
        <v>18328618.9453252</v>
      </c>
      <c r="Q105" s="34"/>
      <c r="R105" s="46" t="n">
        <v>17653055.263424</v>
      </c>
      <c r="S105" s="34"/>
      <c r="T105" s="46" t="n">
        <v>57972046.4289173</v>
      </c>
      <c r="U105" s="33"/>
      <c r="V105" s="46" t="n">
        <v>125219.863676363</v>
      </c>
      <c r="W105" s="34"/>
      <c r="X105" s="46" t="n">
        <v>327782.832953394</v>
      </c>
      <c r="Y105" s="33"/>
      <c r="Z105" s="33" t="n">
        <f aca="false">R105+V105-N105-L105-F105</f>
        <v>-6417328.97649099</v>
      </c>
      <c r="AA105" s="33"/>
      <c r="AB105" s="33" t="n">
        <f aca="false">T105-P105-D105</f>
        <v>-75090734.8635801</v>
      </c>
      <c r="AC105" s="13"/>
      <c r="AD105" s="33"/>
      <c r="AE105" s="33"/>
      <c r="AF105" s="33" t="n">
        <f aca="false">BA105/100*AF25</f>
        <v>5798235176.16712</v>
      </c>
      <c r="AG105" s="35" t="n">
        <f aca="false">(AF105-AF104)/AF104</f>
        <v>-0.0107639378449028</v>
      </c>
      <c r="AH105" s="35" t="n">
        <f aca="false">(AF105-AF101)/AF101</f>
        <v>-0.0133955203684642</v>
      </c>
      <c r="AI105" s="35" t="n">
        <f aca="false">AB105/AF105</f>
        <v>-0.0129506190387431</v>
      </c>
      <c r="AU105" s="32" t="n">
        <v>12192353</v>
      </c>
      <c r="AW105" s="32" t="n">
        <f aca="false">(AU105-AU104)/AU104</f>
        <v>-0.0057730685650154</v>
      </c>
      <c r="AX105" s="48" t="n">
        <v>6219.8052323364</v>
      </c>
      <c r="AY105" s="35" t="n">
        <f aca="false">(AX105-AX104)/AX104</f>
        <v>-0.0050198492135835</v>
      </c>
      <c r="AZ105" s="32" t="n">
        <f aca="false">AZ104*((1+AY105))</f>
        <v>92.5272437567235</v>
      </c>
      <c r="BA105" s="32" t="n">
        <f aca="false">BA104*(1+AW105)*(1+AY105)</f>
        <v>100.891080721644</v>
      </c>
      <c r="BC105" s="35" t="n">
        <f aca="false">T112/AF112</f>
        <v>0.00847547648328759</v>
      </c>
    </row>
    <row r="106" s="24" customFormat="true" ht="12" hidden="false" customHeight="false" outlineLevel="0" collapsed="false">
      <c r="A106" s="24" t="n">
        <f aca="false">A102+1</f>
        <v>2038</v>
      </c>
      <c r="B106" s="24" t="n">
        <f aca="false">B102</f>
        <v>1</v>
      </c>
      <c r="C106" s="25"/>
      <c r="D106" s="43" t="n">
        <v>114853776.880653</v>
      </c>
      <c r="E106" s="25"/>
      <c r="F106" s="26" t="n">
        <v>20876033.4980592</v>
      </c>
      <c r="G106" s="43" t="n">
        <v>5499496.59494471</v>
      </c>
      <c r="H106" s="43" t="n">
        <v>30256607.6515643</v>
      </c>
      <c r="I106" s="43" t="n">
        <v>170087.52355499</v>
      </c>
      <c r="J106" s="43" t="n">
        <v>935771.370666932</v>
      </c>
      <c r="K106" s="25"/>
      <c r="L106" s="43" t="n">
        <v>2943508.25853661</v>
      </c>
      <c r="M106" s="26"/>
      <c r="N106" s="43" t="n">
        <v>1010069.58241741</v>
      </c>
      <c r="O106" s="25"/>
      <c r="P106" s="43" t="n">
        <v>21504515.3523695</v>
      </c>
      <c r="Q106" s="26"/>
      <c r="R106" s="43" t="n">
        <v>20830983.1701495</v>
      </c>
      <c r="S106" s="26"/>
      <c r="T106" s="43" t="n">
        <v>49749314.5010412</v>
      </c>
      <c r="U106" s="25"/>
      <c r="V106" s="43" t="n">
        <v>124550.197789338</v>
      </c>
      <c r="W106" s="26"/>
      <c r="X106" s="43" t="n">
        <v>322123.227878186</v>
      </c>
      <c r="Y106" s="25"/>
      <c r="Z106" s="25" t="n">
        <f aca="false">R106+V106-N106-L106-F106</f>
        <v>-3874077.97107439</v>
      </c>
      <c r="AA106" s="25"/>
      <c r="AB106" s="25" t="n">
        <f aca="false">T106-P106-D106</f>
        <v>-86608977.7319812</v>
      </c>
      <c r="AC106" s="13"/>
      <c r="AD106" s="25"/>
      <c r="AE106" s="25"/>
      <c r="AF106" s="25" t="n">
        <f aca="false">BA106/100*AF25</f>
        <v>5844188680.06203</v>
      </c>
      <c r="AG106" s="27" t="n">
        <f aca="false">(AF106-AF105)/AF105</f>
        <v>0.00792542946236378</v>
      </c>
      <c r="AH106" s="27"/>
      <c r="AI106" s="27" t="n">
        <f aca="false">AB106/AF106</f>
        <v>-0.0148196751462621</v>
      </c>
      <c r="AU106" s="24" t="n">
        <v>12272239</v>
      </c>
      <c r="AW106" s="24" t="n">
        <f aca="false">(AU106-AU105)/AU105</f>
        <v>0.00655213968952507</v>
      </c>
      <c r="AX106" s="45" t="n">
        <v>6228.2912258362</v>
      </c>
      <c r="AY106" s="27" t="n">
        <f aca="false">(AX106-AX105)/AX105</f>
        <v>0.0013643503587029</v>
      </c>
      <c r="AZ106" s="24" t="n">
        <f aca="false">AZ105*((1+AY106))</f>
        <v>92.6534833349328</v>
      </c>
      <c r="BA106" s="24" t="n">
        <f aca="false">BA105*(1+AW106)*(1+AY106)</f>
        <v>101.690685865285</v>
      </c>
      <c r="BC106" s="27" t="n">
        <f aca="false">T113/AF113</f>
        <v>0.0100026078297949</v>
      </c>
    </row>
    <row r="107" s="32" customFormat="true" ht="12" hidden="false" customHeight="false" outlineLevel="0" collapsed="false">
      <c r="A107" s="32" t="n">
        <f aca="false">A103+1</f>
        <v>2038</v>
      </c>
      <c r="B107" s="32" t="n">
        <f aca="false">B103</f>
        <v>2</v>
      </c>
      <c r="C107" s="33"/>
      <c r="D107" s="46" t="n">
        <v>114161452.389381</v>
      </c>
      <c r="E107" s="33"/>
      <c r="F107" s="34" t="n">
        <v>20750195.3265697</v>
      </c>
      <c r="G107" s="46" t="n">
        <v>5565524.66156609</v>
      </c>
      <c r="H107" s="46" t="n">
        <v>30619874.5926859</v>
      </c>
      <c r="I107" s="46" t="n">
        <v>172129.62870823</v>
      </c>
      <c r="J107" s="46" t="n">
        <v>947006.430701631</v>
      </c>
      <c r="K107" s="33"/>
      <c r="L107" s="46" t="n">
        <v>2396695.31779883</v>
      </c>
      <c r="M107" s="34"/>
      <c r="N107" s="46" t="n">
        <v>1004282.17103577</v>
      </c>
      <c r="O107" s="33"/>
      <c r="P107" s="46" t="n">
        <v>18255971.6253378</v>
      </c>
      <c r="Q107" s="34"/>
      <c r="R107" s="46" t="n">
        <v>17961727.5913624</v>
      </c>
      <c r="S107" s="34"/>
      <c r="T107" s="46" t="n">
        <v>57974241.2552542</v>
      </c>
      <c r="U107" s="33"/>
      <c r="V107" s="46" t="n">
        <v>128171.497005753</v>
      </c>
      <c r="W107" s="34"/>
      <c r="X107" s="46" t="n">
        <v>328822.276285707</v>
      </c>
      <c r="Y107" s="33"/>
      <c r="Z107" s="33" t="n">
        <f aca="false">R107+V107-N107-L107-F107</f>
        <v>-6061273.72703613</v>
      </c>
      <c r="AA107" s="33"/>
      <c r="AB107" s="33" t="n">
        <f aca="false">T107-P107-D107</f>
        <v>-74443182.7594645</v>
      </c>
      <c r="AC107" s="13"/>
      <c r="AD107" s="33"/>
      <c r="AE107" s="33"/>
      <c r="AF107" s="33" t="n">
        <f aca="false">BA107/100*AF25</f>
        <v>5840227971.13092</v>
      </c>
      <c r="AG107" s="35" t="n">
        <f aca="false">(AF107-AF106)/AF106</f>
        <v>-0.000677717498174168</v>
      </c>
      <c r="AH107" s="35"/>
      <c r="AI107" s="35" t="n">
        <f aca="false">AB107/AF107</f>
        <v>-0.0127466227564143</v>
      </c>
      <c r="AU107" s="32" t="n">
        <v>12266908</v>
      </c>
      <c r="AW107" s="32" t="n">
        <f aca="false">(AU107-AU106)/AU106</f>
        <v>-0.000434395060265694</v>
      </c>
      <c r="AX107" s="48" t="n">
        <v>6226.7750842267</v>
      </c>
      <c r="AY107" s="35" t="n">
        <f aca="false">(AX107-AX106)/AX106</f>
        <v>-0.00024342818190829</v>
      </c>
      <c r="AZ107" s="32" t="n">
        <f aca="false">AZ106*((1+AY107))</f>
        <v>92.6309288659371</v>
      </c>
      <c r="BA107" s="32" t="n">
        <f aca="false">BA106*(1+AW107)*(1+AY107)</f>
        <v>101.621768308072</v>
      </c>
      <c r="BC107" s="35" t="n">
        <f aca="false">T114/AF114</f>
        <v>0.00848790381746961</v>
      </c>
    </row>
    <row r="108" s="32" customFormat="true" ht="12" hidden="false" customHeight="false" outlineLevel="0" collapsed="false">
      <c r="A108" s="32" t="n">
        <f aca="false">A104+1</f>
        <v>2038</v>
      </c>
      <c r="B108" s="32" t="n">
        <f aca="false">B104</f>
        <v>3</v>
      </c>
      <c r="C108" s="33"/>
      <c r="D108" s="46" t="n">
        <v>113677560.761522</v>
      </c>
      <c r="E108" s="33"/>
      <c r="F108" s="34" t="n">
        <v>20662242.2952723</v>
      </c>
      <c r="G108" s="46" t="n">
        <v>5645036.90455313</v>
      </c>
      <c r="H108" s="46" t="n">
        <v>31057327.4936962</v>
      </c>
      <c r="I108" s="46" t="n">
        <v>174588.77024391</v>
      </c>
      <c r="J108" s="46" t="n">
        <v>960535.901866887</v>
      </c>
      <c r="K108" s="33"/>
      <c r="L108" s="46" t="n">
        <v>2329280.16172902</v>
      </c>
      <c r="M108" s="34"/>
      <c r="N108" s="46" t="n">
        <v>1000239.84682869</v>
      </c>
      <c r="O108" s="33"/>
      <c r="P108" s="46" t="n">
        <v>18146548.1220469</v>
      </c>
      <c r="Q108" s="34"/>
      <c r="R108" s="46" t="n">
        <v>17589670.3509291</v>
      </c>
      <c r="S108" s="34"/>
      <c r="T108" s="46" t="n">
        <v>49383791.8872801</v>
      </c>
      <c r="U108" s="33"/>
      <c r="V108" s="46" t="n">
        <v>130941.453919203</v>
      </c>
      <c r="W108" s="34"/>
      <c r="X108" s="46" t="n">
        <v>328064.98954472</v>
      </c>
      <c r="Y108" s="33"/>
      <c r="Z108" s="33" t="n">
        <f aca="false">R108+V108-N108-L108-F108</f>
        <v>-6271150.49898165</v>
      </c>
      <c r="AA108" s="33"/>
      <c r="AB108" s="33" t="n">
        <f aca="false">T108-P108-D108</f>
        <v>-82440316.9962888</v>
      </c>
      <c r="AC108" s="13"/>
      <c r="AD108" s="33"/>
      <c r="AE108" s="33"/>
      <c r="AF108" s="33" t="n">
        <f aca="false">BA108/100*AF25</f>
        <v>5840230675.04469</v>
      </c>
      <c r="AG108" s="35" t="n">
        <f aca="false">(AF108-AF107)/AF107</f>
        <v>4.62980860833261E-007</v>
      </c>
      <c r="AH108" s="35"/>
      <c r="AI108" s="35" t="n">
        <f aca="false">AB108/AF108</f>
        <v>-0.0141159350688931</v>
      </c>
      <c r="AU108" s="32" t="n">
        <v>12248964</v>
      </c>
      <c r="AW108" s="32" t="n">
        <f aca="false">(AU108-AU107)/AU107</f>
        <v>-0.00146279730800948</v>
      </c>
      <c r="AX108" s="48" t="n">
        <v>6235.8998245808</v>
      </c>
      <c r="AY108" s="35" t="n">
        <f aca="false">(AX108-AX107)/AX107</f>
        <v>0.00146540387771744</v>
      </c>
      <c r="AZ108" s="32" t="n">
        <f aca="false">AZ107*((1+AY108))</f>
        <v>92.7666705882938</v>
      </c>
      <c r="BA108" s="32" t="n">
        <f aca="false">BA107*(1+AW108)*(1+AY108)</f>
        <v>101.621815357006</v>
      </c>
      <c r="BC108" s="35" t="n">
        <f aca="false">T115/AF115</f>
        <v>0.0100211649225219</v>
      </c>
    </row>
    <row r="109" s="32" customFormat="true" ht="12" hidden="false" customHeight="false" outlineLevel="0" collapsed="false">
      <c r="A109" s="32" t="n">
        <f aca="false">A105+1</f>
        <v>2038</v>
      </c>
      <c r="B109" s="32" t="n">
        <f aca="false">B105</f>
        <v>4</v>
      </c>
      <c r="C109" s="33"/>
      <c r="D109" s="46" t="n">
        <v>114046309.34285</v>
      </c>
      <c r="E109" s="33"/>
      <c r="F109" s="34" t="n">
        <v>20729266.7148886</v>
      </c>
      <c r="G109" s="46" t="n">
        <v>5686610.78942689</v>
      </c>
      <c r="H109" s="46" t="n">
        <v>31286054.7419925</v>
      </c>
      <c r="I109" s="46" t="n">
        <v>175874.560497739</v>
      </c>
      <c r="J109" s="46" t="n">
        <v>967609.940473999</v>
      </c>
      <c r="K109" s="33"/>
      <c r="L109" s="46" t="n">
        <v>2331306.80611104</v>
      </c>
      <c r="M109" s="34"/>
      <c r="N109" s="46" t="n">
        <v>1005472.33489356</v>
      </c>
      <c r="O109" s="33"/>
      <c r="P109" s="46" t="n">
        <v>18335108.6284964</v>
      </c>
      <c r="Q109" s="34"/>
      <c r="R109" s="46" t="n">
        <v>17628974.223761</v>
      </c>
      <c r="S109" s="34"/>
      <c r="T109" s="46" t="n">
        <v>58071631.471158</v>
      </c>
      <c r="U109" s="33"/>
      <c r="V109" s="46" t="n">
        <v>128126.698191371</v>
      </c>
      <c r="W109" s="34"/>
      <c r="X109" s="46" t="n">
        <v>325348.110862825</v>
      </c>
      <c r="Y109" s="33"/>
      <c r="Z109" s="33" t="n">
        <f aca="false">R109+V109-N109-L109-F109</f>
        <v>-6308944.93394081</v>
      </c>
      <c r="AA109" s="33"/>
      <c r="AB109" s="33" t="n">
        <f aca="false">T109-P109-D109</f>
        <v>-74309786.5001886</v>
      </c>
      <c r="AC109" s="13"/>
      <c r="AD109" s="33"/>
      <c r="AE109" s="33"/>
      <c r="AF109" s="33" t="n">
        <f aca="false">BA109/100*AF25</f>
        <v>5835993431.19093</v>
      </c>
      <c r="AG109" s="35" t="n">
        <f aca="false">(AF109-AF108)/AF108</f>
        <v>-0.000725526796718556</v>
      </c>
      <c r="AH109" s="35" t="n">
        <f aca="false">(AF109-AF105)/AF105</f>
        <v>0.00651202544853833</v>
      </c>
      <c r="AI109" s="35" t="n">
        <f aca="false">AB109/AF109</f>
        <v>-0.0127330140748675</v>
      </c>
      <c r="AU109" s="32" t="n">
        <v>12236788</v>
      </c>
      <c r="AW109" s="32" t="n">
        <f aca="false">(AU109-AU108)/AU108</f>
        <v>-0.000994043251331296</v>
      </c>
      <c r="AX109" s="48" t="n">
        <v>6237.5759324167</v>
      </c>
      <c r="AY109" s="35" t="n">
        <f aca="false">(AX109-AX108)/AX108</f>
        <v>0.000268783637173503</v>
      </c>
      <c r="AZ109" s="32" t="n">
        <f aca="false">AZ108*((1+AY109))</f>
        <v>92.791604751423</v>
      </c>
      <c r="BA109" s="32" t="n">
        <f aca="false">BA108*(1+AW109)*(1+AY109)</f>
        <v>101.548086006833</v>
      </c>
      <c r="BC109" s="35" t="n">
        <f aca="false">T116/AF116</f>
        <v>0.00845431813018849</v>
      </c>
    </row>
    <row r="110" s="24" customFormat="true" ht="12" hidden="false" customHeight="false" outlineLevel="0" collapsed="false">
      <c r="A110" s="24" t="n">
        <f aca="false">A106+1</f>
        <v>2039</v>
      </c>
      <c r="B110" s="24" t="n">
        <f aca="false">B106</f>
        <v>1</v>
      </c>
      <c r="C110" s="25"/>
      <c r="D110" s="43" t="n">
        <v>114483537.940374</v>
      </c>
      <c r="E110" s="25"/>
      <c r="F110" s="26" t="n">
        <v>20808738.1880619</v>
      </c>
      <c r="G110" s="43" t="n">
        <v>5808732.0149278</v>
      </c>
      <c r="H110" s="43" t="n">
        <v>31957929.6931118</v>
      </c>
      <c r="I110" s="43" t="n">
        <v>179651.505616331</v>
      </c>
      <c r="J110" s="43" t="n">
        <v>988389.578137517</v>
      </c>
      <c r="K110" s="25"/>
      <c r="L110" s="43" t="n">
        <v>2879390.68597486</v>
      </c>
      <c r="M110" s="26"/>
      <c r="N110" s="43" t="n">
        <v>1009991.28358937</v>
      </c>
      <c r="O110" s="25"/>
      <c r="P110" s="43" t="n">
        <v>20986053.726575</v>
      </c>
      <c r="Q110" s="26"/>
      <c r="R110" s="43" t="n">
        <v>20497846.0042745</v>
      </c>
      <c r="S110" s="26"/>
      <c r="T110" s="43" t="n">
        <v>49697311.3855529</v>
      </c>
      <c r="U110" s="25"/>
      <c r="V110" s="43" t="n">
        <v>125439.774523016</v>
      </c>
      <c r="W110" s="26"/>
      <c r="X110" s="43" t="n">
        <v>330144.935842234</v>
      </c>
      <c r="Y110" s="25"/>
      <c r="Z110" s="25" t="n">
        <f aca="false">R110+V110-N110-L110-F110</f>
        <v>-4074834.37882865</v>
      </c>
      <c r="AA110" s="25"/>
      <c r="AB110" s="25" t="n">
        <f aca="false">T110-P110-D110</f>
        <v>-85772280.2813964</v>
      </c>
      <c r="AC110" s="13"/>
      <c r="AD110" s="25"/>
      <c r="AE110" s="25"/>
      <c r="AF110" s="25" t="n">
        <f aca="false">BA110/100*AF25</f>
        <v>5839670834.04146</v>
      </c>
      <c r="AG110" s="27" t="n">
        <f aca="false">(AF110-AF109)/AF109</f>
        <v>0.000630124569858765</v>
      </c>
      <c r="AH110" s="27"/>
      <c r="AI110" s="27" t="n">
        <f aca="false">AB110/AF110</f>
        <v>-0.0146878621619219</v>
      </c>
      <c r="AU110" s="24" t="n">
        <v>12220467</v>
      </c>
      <c r="AW110" s="24" t="n">
        <f aca="false">(AU110-AU109)/AU109</f>
        <v>-0.00133376503703423</v>
      </c>
      <c r="AX110" s="45" t="n">
        <v>6249.8422032858</v>
      </c>
      <c r="AY110" s="27" t="n">
        <f aca="false">(AX110-AX109)/AX109</f>
        <v>0.00196651247247376</v>
      </c>
      <c r="AZ110" s="24" t="n">
        <f aca="false">AZ109*((1+AY110))</f>
        <v>92.9740805995075</v>
      </c>
      <c r="BA110" s="24" t="n">
        <f aca="false">BA109*(1+AW110)*(1+AY110)</f>
        <v>101.612073950848</v>
      </c>
      <c r="BC110" s="27" t="n">
        <f aca="false">T117/AF117</f>
        <v>0.0099389402350732</v>
      </c>
    </row>
    <row r="111" s="32" customFormat="true" ht="12" hidden="false" customHeight="false" outlineLevel="0" collapsed="false">
      <c r="A111" s="32" t="n">
        <f aca="false">A107+1</f>
        <v>2039</v>
      </c>
      <c r="B111" s="32" t="n">
        <f aca="false">B107</f>
        <v>2</v>
      </c>
      <c r="C111" s="33"/>
      <c r="D111" s="46" t="n">
        <v>114390405.416018</v>
      </c>
      <c r="E111" s="33"/>
      <c r="F111" s="34" t="n">
        <v>20791810.2493295</v>
      </c>
      <c r="G111" s="46" t="n">
        <v>5954356.04566887</v>
      </c>
      <c r="H111" s="46" t="n">
        <v>32759110.1442139</v>
      </c>
      <c r="I111" s="46" t="n">
        <v>184155.34161863</v>
      </c>
      <c r="J111" s="46" t="n">
        <v>1013168.35497572</v>
      </c>
      <c r="K111" s="33"/>
      <c r="L111" s="46" t="n">
        <v>2301305.36044407</v>
      </c>
      <c r="M111" s="34"/>
      <c r="N111" s="46" t="n">
        <v>1010344.24073747</v>
      </c>
      <c r="O111" s="33"/>
      <c r="P111" s="46" t="n">
        <v>18129094.3831555</v>
      </c>
      <c r="Q111" s="34"/>
      <c r="R111" s="46" t="n">
        <v>17500100.3680828</v>
      </c>
      <c r="S111" s="34"/>
      <c r="T111" s="46" t="n">
        <v>57965043.2334631</v>
      </c>
      <c r="U111" s="33"/>
      <c r="V111" s="46" t="n">
        <v>123233.933938678</v>
      </c>
      <c r="W111" s="34"/>
      <c r="X111" s="46" t="n">
        <v>314516.195666567</v>
      </c>
      <c r="Y111" s="33"/>
      <c r="Z111" s="33" t="n">
        <f aca="false">R111+V111-N111-L111-F111</f>
        <v>-6480125.54848958</v>
      </c>
      <c r="AA111" s="33"/>
      <c r="AB111" s="33" t="n">
        <f aca="false">T111-P111-D111</f>
        <v>-74554456.5657106</v>
      </c>
      <c r="AC111" s="13"/>
      <c r="AD111" s="33"/>
      <c r="AE111" s="33"/>
      <c r="AF111" s="33" t="n">
        <f aca="false">BA111/100*AF25</f>
        <v>5806638824.09768</v>
      </c>
      <c r="AG111" s="35" t="n">
        <f aca="false">(AF111-AF110)/AF110</f>
        <v>-0.00565648490857056</v>
      </c>
      <c r="AH111" s="35"/>
      <c r="AI111" s="35" t="n">
        <f aca="false">AB111/AF111</f>
        <v>-0.0128395202154313</v>
      </c>
      <c r="AU111" s="32" t="n">
        <v>12181699</v>
      </c>
      <c r="AW111" s="32" t="n">
        <f aca="false">(AU111-AU110)/AU110</f>
        <v>-0.0031723828557452</v>
      </c>
      <c r="AX111" s="48" t="n">
        <v>6234.2675486715</v>
      </c>
      <c r="AY111" s="35" t="n">
        <f aca="false">(AX111-AX110)/AX110</f>
        <v>-0.00249200765518716</v>
      </c>
      <c r="AZ111" s="32" t="n">
        <f aca="false">AZ110*((1+AY111))</f>
        <v>92.7423884789196</v>
      </c>
      <c r="BA111" s="32" t="n">
        <f aca="false">BA110*(1+AW111)*(1+AY111)</f>
        <v>101.037306788017</v>
      </c>
      <c r="BC111" s="35" t="e">
        <f aca="false">T118/AF118</f>
        <v>#DIV/0!</v>
      </c>
    </row>
    <row r="112" s="32" customFormat="true" ht="12" hidden="false" customHeight="false" outlineLevel="0" collapsed="false">
      <c r="A112" s="32" t="n">
        <f aca="false">A108+1</f>
        <v>2039</v>
      </c>
      <c r="B112" s="32" t="n">
        <f aca="false">B108</f>
        <v>3</v>
      </c>
      <c r="C112" s="33"/>
      <c r="D112" s="46" t="n">
        <v>114252113.371559</v>
      </c>
      <c r="E112" s="33"/>
      <c r="F112" s="34" t="n">
        <v>20766674.033255</v>
      </c>
      <c r="G112" s="46" t="n">
        <v>6025562.13749483</v>
      </c>
      <c r="H112" s="46" t="n">
        <v>33150865.0522467</v>
      </c>
      <c r="I112" s="46" t="n">
        <v>186357.59188128</v>
      </c>
      <c r="J112" s="46" t="n">
        <v>1025284.48615194</v>
      </c>
      <c r="K112" s="33"/>
      <c r="L112" s="46" t="n">
        <v>2335047.731058</v>
      </c>
      <c r="M112" s="34"/>
      <c r="N112" s="46" t="n">
        <v>1010760.01856782</v>
      </c>
      <c r="O112" s="33"/>
      <c r="P112" s="46" t="n">
        <v>18282454.5350665</v>
      </c>
      <c r="Q112" s="34"/>
      <c r="R112" s="46" t="n">
        <v>17677477.1765513</v>
      </c>
      <c r="S112" s="34"/>
      <c r="T112" s="46" t="n">
        <v>49244902.5319518</v>
      </c>
      <c r="U112" s="33"/>
      <c r="V112" s="46" t="n">
        <v>120589.1139624</v>
      </c>
      <c r="W112" s="34"/>
      <c r="X112" s="46" t="n">
        <v>312834.188028393</v>
      </c>
      <c r="Y112" s="33"/>
      <c r="Z112" s="33" t="n">
        <f aca="false">R112+V112-N112-L112-F112</f>
        <v>-6314415.49236709</v>
      </c>
      <c r="AA112" s="33"/>
      <c r="AB112" s="33" t="n">
        <f aca="false">T112-P112-D112</f>
        <v>-83289665.3746734</v>
      </c>
      <c r="AC112" s="13"/>
      <c r="AD112" s="33"/>
      <c r="AE112" s="33"/>
      <c r="AF112" s="33" t="n">
        <f aca="false">BA112/100*AF25</f>
        <v>5810281301.47675</v>
      </c>
      <c r="AG112" s="35" t="n">
        <f aca="false">(AF112-AF111)/AF111</f>
        <v>0.000627295323406885</v>
      </c>
      <c r="AH112" s="35"/>
      <c r="AI112" s="35" t="n">
        <f aca="false">AB112/AF112</f>
        <v>-0.0143348765839451</v>
      </c>
      <c r="AU112" s="32" t="n">
        <v>12229858</v>
      </c>
      <c r="AW112" s="32" t="n">
        <f aca="false">(AU112-AU111)/AU111</f>
        <v>0.00395338942457862</v>
      </c>
      <c r="AX112" s="48" t="n">
        <v>6213.6134418801</v>
      </c>
      <c r="AY112" s="35" t="n">
        <f aca="false">(AX112-AX111)/AX111</f>
        <v>-0.00331299653570383</v>
      </c>
      <c r="AZ112" s="32" t="n">
        <f aca="false">AZ111*((1+AY112))</f>
        <v>92.435133267176</v>
      </c>
      <c r="BA112" s="32" t="n">
        <f aca="false">BA111*(1+AW112)*(1+AY112)</f>
        <v>101.100687018055</v>
      </c>
      <c r="BC112" s="35" t="e">
        <f aca="false">T119/AF119</f>
        <v>#DIV/0!</v>
      </c>
    </row>
    <row r="113" s="32" customFormat="true" ht="12" hidden="false" customHeight="false" outlineLevel="0" collapsed="false">
      <c r="A113" s="32" t="n">
        <f aca="false">A109+1</f>
        <v>2039</v>
      </c>
      <c r="B113" s="32" t="n">
        <f aca="false">B109</f>
        <v>4</v>
      </c>
      <c r="C113" s="33"/>
      <c r="D113" s="46" t="n">
        <v>114189309.04409</v>
      </c>
      <c r="E113" s="33"/>
      <c r="F113" s="34" t="n">
        <v>20755258.6033085</v>
      </c>
      <c r="G113" s="46" t="n">
        <v>6121179.28200006</v>
      </c>
      <c r="H113" s="46" t="n">
        <v>33676922.3696959</v>
      </c>
      <c r="I113" s="46" t="n">
        <v>189314.823154639</v>
      </c>
      <c r="J113" s="46" t="n">
        <v>1041554.30009368</v>
      </c>
      <c r="K113" s="33"/>
      <c r="L113" s="46" t="n">
        <v>2309955.80290237</v>
      </c>
      <c r="M113" s="34"/>
      <c r="N113" s="46" t="n">
        <v>1011994.75500886</v>
      </c>
      <c r="O113" s="33"/>
      <c r="P113" s="46" t="n">
        <v>18226223.8640698</v>
      </c>
      <c r="Q113" s="34"/>
      <c r="R113" s="46" t="n">
        <v>17554068.1976622</v>
      </c>
      <c r="S113" s="34"/>
      <c r="T113" s="46" t="n">
        <v>57937099.8032285</v>
      </c>
      <c r="U113" s="33"/>
      <c r="V113" s="46" t="n">
        <v>118860.998148469</v>
      </c>
      <c r="W113" s="34"/>
      <c r="X113" s="46" t="n">
        <v>321929.847610493</v>
      </c>
      <c r="Y113" s="33"/>
      <c r="Z113" s="33" t="n">
        <f aca="false">R113+V113-N113-L113-F113</f>
        <v>-6404279.96540913</v>
      </c>
      <c r="AA113" s="33"/>
      <c r="AB113" s="33" t="n">
        <f aca="false">T113-P113-D113</f>
        <v>-74478433.1049311</v>
      </c>
      <c r="AC113" s="13"/>
      <c r="AD113" s="33"/>
      <c r="AE113" s="33"/>
      <c r="AF113" s="33" t="n">
        <f aca="false">BA113/100*AF25</f>
        <v>5792199473.28643</v>
      </c>
      <c r="AG113" s="35" t="n">
        <f aca="false">(AF113-AF112)/AF112</f>
        <v>-0.0031120400634863</v>
      </c>
      <c r="AH113" s="35" t="n">
        <f aca="false">(AF113-AF109)/AF109</f>
        <v>-0.00750411363906594</v>
      </c>
      <c r="AI113" s="35" t="n">
        <f aca="false">AB113/AF113</f>
        <v>-0.0128584026583382</v>
      </c>
      <c r="AU113" s="32" t="n">
        <v>12201357</v>
      </c>
      <c r="AW113" s="32" t="n">
        <f aca="false">(AU113-AU112)/AU112</f>
        <v>-0.0023304440656629</v>
      </c>
      <c r="AX113" s="48" t="n">
        <v>6208.7455621605</v>
      </c>
      <c r="AY113" s="35" t="n">
        <f aca="false">(AX113-AX112)/AX112</f>
        <v>-0.000783421718317728</v>
      </c>
      <c r="AZ113" s="32" t="n">
        <f aca="false">AZ112*((1+AY113))</f>
        <v>92.3627175762389</v>
      </c>
      <c r="BA113" s="32" t="n">
        <f aca="false">BA112*(1+AW113)*(1+AY113)</f>
        <v>100.786057629608</v>
      </c>
      <c r="BC113" s="35" t="e">
        <f aca="false">T120/AF120</f>
        <v>#DIV/0!</v>
      </c>
    </row>
    <row r="114" s="24" customFormat="true" ht="12" hidden="false" customHeight="false" outlineLevel="0" collapsed="false">
      <c r="A114" s="24" t="n">
        <f aca="false">A110+1</f>
        <v>2040</v>
      </c>
      <c r="B114" s="24" t="n">
        <f aca="false">B110</f>
        <v>1</v>
      </c>
      <c r="C114" s="25"/>
      <c r="D114" s="43" t="n">
        <v>113616857.32754</v>
      </c>
      <c r="E114" s="25"/>
      <c r="F114" s="26" t="n">
        <v>20651208.7275858</v>
      </c>
      <c r="G114" s="43" t="n">
        <v>6227038.31173355</v>
      </c>
      <c r="H114" s="43" t="n">
        <v>34259327.5178263</v>
      </c>
      <c r="I114" s="43" t="n">
        <v>192588.813764949</v>
      </c>
      <c r="J114" s="43" t="n">
        <v>1059566.8304482</v>
      </c>
      <c r="K114" s="25"/>
      <c r="L114" s="43" t="n">
        <v>2822850.6906586</v>
      </c>
      <c r="M114" s="26"/>
      <c r="N114" s="43" t="n">
        <v>1007372.01923575</v>
      </c>
      <c r="O114" s="25"/>
      <c r="P114" s="43" t="n">
        <v>20785527.5143947</v>
      </c>
      <c r="Q114" s="26"/>
      <c r="R114" s="43" t="n">
        <v>20190049.2801329</v>
      </c>
      <c r="S114" s="26"/>
      <c r="T114" s="43" t="n">
        <v>49115757.8232166</v>
      </c>
      <c r="U114" s="25"/>
      <c r="V114" s="43" t="n">
        <v>120549.143616355</v>
      </c>
      <c r="W114" s="26"/>
      <c r="X114" s="43" t="n">
        <v>328887.180776341</v>
      </c>
      <c r="Y114" s="25"/>
      <c r="Z114" s="25" t="n">
        <f aca="false">R114+V114-N114-L114-F114</f>
        <v>-4170833.01373097</v>
      </c>
      <c r="AA114" s="25"/>
      <c r="AB114" s="25" t="n">
        <f aca="false">T114-P114-D114</f>
        <v>-85286627.0187181</v>
      </c>
      <c r="AC114" s="13"/>
      <c r="AD114" s="25"/>
      <c r="AE114" s="25"/>
      <c r="AF114" s="25" t="n">
        <f aca="false">BA114/100*AF25</f>
        <v>5786559188.1623</v>
      </c>
      <c r="AG114" s="27" t="n">
        <f aca="false">(AF114-AF113)/AF113</f>
        <v>-0.000973772597118451</v>
      </c>
      <c r="AH114" s="27"/>
      <c r="AI114" s="27" t="n">
        <f aca="false">AB114/AF114</f>
        <v>-0.0147387461607912</v>
      </c>
      <c r="AU114" s="24" t="n">
        <v>12155814</v>
      </c>
      <c r="AW114" s="24" t="n">
        <f aca="false">(AU114-AU113)/AU113</f>
        <v>-0.00373261760966424</v>
      </c>
      <c r="AX114" s="45" t="n">
        <v>6225.938704314</v>
      </c>
      <c r="AY114" s="27" t="n">
        <f aca="false">(AX114-AX113)/AX113</f>
        <v>0.00276918130745824</v>
      </c>
      <c r="AZ114" s="24" t="n">
        <f aca="false">AZ113*((1+AY114))</f>
        <v>92.6184866872571</v>
      </c>
      <c r="BA114" s="24" t="n">
        <f aca="false">BA113*(1+AW114)*(1+AY114)</f>
        <v>100.687914928517</v>
      </c>
      <c r="BC114" s="27" t="e">
        <f aca="false">T121/AF121</f>
        <v>#DIV/0!</v>
      </c>
    </row>
    <row r="115" s="32" customFormat="true" ht="12" hidden="false" customHeight="false" outlineLevel="0" collapsed="false">
      <c r="A115" s="32" t="n">
        <f aca="false">A111+1</f>
        <v>2040</v>
      </c>
      <c r="B115" s="32" t="n">
        <f aca="false">B111</f>
        <v>2</v>
      </c>
      <c r="C115" s="33"/>
      <c r="D115" s="46" t="n">
        <v>113615945.532999</v>
      </c>
      <c r="E115" s="33"/>
      <c r="F115" s="34" t="n">
        <v>20651042.9981349</v>
      </c>
      <c r="G115" s="46" t="n">
        <v>6330357.80044313</v>
      </c>
      <c r="H115" s="46" t="n">
        <v>34827760.8605289</v>
      </c>
      <c r="I115" s="46" t="n">
        <v>195784.26186938</v>
      </c>
      <c r="J115" s="46" t="n">
        <v>1077147.24310917</v>
      </c>
      <c r="K115" s="33"/>
      <c r="L115" s="46" t="n">
        <v>2298759.08981102</v>
      </c>
      <c r="M115" s="34"/>
      <c r="N115" s="46" t="n">
        <v>1008643.13056222</v>
      </c>
      <c r="O115" s="33"/>
      <c r="P115" s="46" t="n">
        <v>18202439.6926706</v>
      </c>
      <c r="Q115" s="34"/>
      <c r="R115" s="46" t="n">
        <v>17477528.7513879</v>
      </c>
      <c r="S115" s="34"/>
      <c r="T115" s="46" t="n">
        <v>58080573.4974104</v>
      </c>
      <c r="U115" s="33"/>
      <c r="V115" s="46" t="n">
        <v>120027.438370902</v>
      </c>
      <c r="W115" s="34"/>
      <c r="X115" s="46" t="n">
        <v>321817.325904622</v>
      </c>
      <c r="Y115" s="33"/>
      <c r="Z115" s="33" t="n">
        <f aca="false">R115+V115-N115-L115-F115</f>
        <v>-6360889.02874934</v>
      </c>
      <c r="AA115" s="33"/>
      <c r="AB115" s="33" t="n">
        <f aca="false">T115-P115-D115</f>
        <v>-73737811.7282591</v>
      </c>
      <c r="AC115" s="13"/>
      <c r="AD115" s="33"/>
      <c r="AE115" s="33"/>
      <c r="AF115" s="33" t="n">
        <f aca="false">BA115/100*AF25</f>
        <v>5795790603.83271</v>
      </c>
      <c r="AG115" s="35" t="n">
        <f aca="false">(AF115-AF114)/AF114</f>
        <v>0.00159532035709594</v>
      </c>
      <c r="AH115" s="35"/>
      <c r="AI115" s="35" t="n">
        <f aca="false">AB115/AF115</f>
        <v>-0.0127226493792748</v>
      </c>
      <c r="AU115" s="32" t="n">
        <v>12146628</v>
      </c>
      <c r="AW115" s="32" t="n">
        <f aca="false">(AU115-AU114)/AU114</f>
        <v>-0.000755687772122871</v>
      </c>
      <c r="AX115" s="48" t="n">
        <v>6240.5870063626</v>
      </c>
      <c r="AY115" s="35" t="n">
        <f aca="false">(AX115-AX114)/AX114</f>
        <v>0.00235278610090561</v>
      </c>
      <c r="AZ115" s="32" t="n">
        <f aca="false">AZ114*((1+AY115))</f>
        <v>92.8363981754218</v>
      </c>
      <c r="BA115" s="32" t="n">
        <f aca="false">BA114*(1+AW115)*(1+AY115)</f>
        <v>100.848544408916</v>
      </c>
      <c r="BC115" s="35" t="e">
        <f aca="false">T122/AF122</f>
        <v>#DIV/0!</v>
      </c>
    </row>
    <row r="116" s="32" customFormat="true" ht="12" hidden="false" customHeight="false" outlineLevel="0" collapsed="false">
      <c r="A116" s="32" t="n">
        <f aca="false">A112+1</f>
        <v>2040</v>
      </c>
      <c r="B116" s="32" t="n">
        <f aca="false">B112</f>
        <v>3</v>
      </c>
      <c r="C116" s="33"/>
      <c r="D116" s="46" t="n">
        <v>113804213.089051</v>
      </c>
      <c r="E116" s="33"/>
      <c r="F116" s="34" t="n">
        <v>20685262.8550128</v>
      </c>
      <c r="G116" s="46" t="n">
        <v>6396045.90852585</v>
      </c>
      <c r="H116" s="46" t="n">
        <v>35189157.4500748</v>
      </c>
      <c r="I116" s="46" t="n">
        <v>197815.852841</v>
      </c>
      <c r="J116" s="46" t="n">
        <v>1088324.45721878</v>
      </c>
      <c r="K116" s="33"/>
      <c r="L116" s="46" t="n">
        <v>2310146.92323835</v>
      </c>
      <c r="M116" s="34"/>
      <c r="N116" s="46" t="n">
        <v>1011808.5615032</v>
      </c>
      <c r="O116" s="33"/>
      <c r="P116" s="46" t="n">
        <v>17796848.7505462</v>
      </c>
      <c r="Q116" s="34"/>
      <c r="R116" s="46" t="n">
        <v>17554035.5402619</v>
      </c>
      <c r="S116" s="34"/>
      <c r="T116" s="46" t="n">
        <v>49072178.1966532</v>
      </c>
      <c r="U116" s="33"/>
      <c r="V116" s="46" t="n">
        <v>122467.150946925</v>
      </c>
      <c r="W116" s="34"/>
      <c r="X116" s="46" t="n">
        <v>315068.548311303</v>
      </c>
      <c r="Y116" s="33"/>
      <c r="Z116" s="33" t="n">
        <f aca="false">R116+V116-N116-L116-F116</f>
        <v>-6330715.64854553</v>
      </c>
      <c r="AA116" s="33"/>
      <c r="AB116" s="33" t="n">
        <f aca="false">T116-P116-D116</f>
        <v>-82528883.6429445</v>
      </c>
      <c r="AC116" s="13"/>
      <c r="AD116" s="33"/>
      <c r="AE116" s="33"/>
      <c r="AF116" s="33" t="n">
        <f aca="false">BA116/100*AF25</f>
        <v>5804392198.28117</v>
      </c>
      <c r="AG116" s="35" t="n">
        <f aca="false">(AF116-AF115)/AF115</f>
        <v>0.00148411063070022</v>
      </c>
      <c r="AH116" s="35"/>
      <c r="AI116" s="35" t="n">
        <f aca="false">AB116/AF116</f>
        <v>-0.0142183506599336</v>
      </c>
      <c r="AU116" s="32" t="n">
        <v>12187490</v>
      </c>
      <c r="AW116" s="32" t="n">
        <f aca="false">(AU116-AU115)/AU115</f>
        <v>0.0033640612028293</v>
      </c>
      <c r="AX116" s="48" t="n">
        <v>6228.8943460744</v>
      </c>
      <c r="AY116" s="35" t="n">
        <f aca="false">(AX116-AX115)/AX115</f>
        <v>-0.00187364750724222</v>
      </c>
      <c r="AZ116" s="32" t="n">
        <f aca="false">AZ115*((1+AY116))</f>
        <v>92.6624554893991</v>
      </c>
      <c r="BA116" s="32" t="n">
        <f aca="false">BA115*(1+AW116)*(1+AY116)</f>
        <v>100.998214805764</v>
      </c>
      <c r="BC116" s="35" t="e">
        <f aca="false">T123/AF123</f>
        <v>#DIV/0!</v>
      </c>
    </row>
    <row r="117" s="32" customFormat="true" ht="12" hidden="false" customHeight="false" outlineLevel="0" collapsed="false">
      <c r="A117" s="32" t="n">
        <f aca="false">A113+1</f>
        <v>2040</v>
      </c>
      <c r="B117" s="32" t="n">
        <f aca="false">B113</f>
        <v>4</v>
      </c>
      <c r="C117" s="33"/>
      <c r="D117" s="46" t="n">
        <v>113783212.94732</v>
      </c>
      <c r="E117" s="33"/>
      <c r="F117" s="34" t="n">
        <v>20681445.8306697</v>
      </c>
      <c r="G117" s="46" t="n">
        <v>6447595.29320578</v>
      </c>
      <c r="H117" s="46" t="n">
        <v>35472766.9550564</v>
      </c>
      <c r="I117" s="46" t="n">
        <v>199410.16370739</v>
      </c>
      <c r="J117" s="46" t="n">
        <v>1097095.8852079</v>
      </c>
      <c r="K117" s="33"/>
      <c r="L117" s="46" t="n">
        <v>2294480.66829863</v>
      </c>
      <c r="M117" s="34"/>
      <c r="N117" s="46" t="n">
        <v>1012891.60924231</v>
      </c>
      <c r="O117" s="33"/>
      <c r="P117" s="46" t="n">
        <v>17830990.7079252</v>
      </c>
      <c r="Q117" s="34"/>
      <c r="R117" s="46" t="n">
        <v>17478701.8780153</v>
      </c>
      <c r="S117" s="34"/>
      <c r="T117" s="46" t="n">
        <v>57524772.6794487</v>
      </c>
      <c r="U117" s="33"/>
      <c r="V117" s="46" t="n">
        <v>121230.870629543</v>
      </c>
      <c r="W117" s="34"/>
      <c r="X117" s="46" t="n">
        <v>309528.112724933</v>
      </c>
      <c r="Y117" s="33"/>
      <c r="Z117" s="33" t="n">
        <f aca="false">R117+V117-N117-L117-F117</f>
        <v>-6388885.35956578</v>
      </c>
      <c r="AA117" s="33"/>
      <c r="AB117" s="33" t="n">
        <f aca="false">T117-P117-D117</f>
        <v>-74089430.9757963</v>
      </c>
      <c r="AC117" s="13"/>
      <c r="AD117" s="33"/>
      <c r="AE117" s="33"/>
      <c r="AF117" s="33" t="n">
        <f aca="false">BA117/100*AF25</f>
        <v>5787817545.82359</v>
      </c>
      <c r="AG117" s="35" t="n">
        <f aca="false">(AF117-AF116)/AF116</f>
        <v>-0.00285553627173823</v>
      </c>
      <c r="AH117" s="35" t="n">
        <f aca="false">(AF117-AF113)/AF113</f>
        <v>-0.00075652219559245</v>
      </c>
      <c r="AI117" s="35" t="n">
        <f aca="false">AB117/AF117</f>
        <v>-0.0128009271870117</v>
      </c>
      <c r="AU117" s="32" t="n">
        <v>12161963</v>
      </c>
      <c r="AW117" s="32" t="n">
        <f aca="false">(AU117-AU116)/AU116</f>
        <v>-0.00209452479550752</v>
      </c>
      <c r="AX117" s="48" t="n">
        <v>6224.1441365612</v>
      </c>
      <c r="AY117" s="35" t="n">
        <f aca="false">(AX117-AX116)/AX116</f>
        <v>-0.000762608779228064</v>
      </c>
      <c r="AZ117" s="32" t="n">
        <f aca="false">AZ116*((1+AY117))</f>
        <v>92.591790287338</v>
      </c>
      <c r="BA117" s="32" t="n">
        <f aca="false">BA116*(1+AW117)*(1+AY117)</f>
        <v>100.709810740005</v>
      </c>
      <c r="BC117" s="35" t="e">
        <f aca="false">T124/AF124</f>
        <v>#DIV/0!</v>
      </c>
    </row>
    <row r="118" customFormat="false" ht="12" hidden="false" customHeight="false" outlineLevel="0" collapsed="false">
      <c r="X118" s="0" t="n">
        <v>302885.087467281</v>
      </c>
    </row>
    <row r="119" customFormat="false" ht="12" hidden="false" customHeight="false" outlineLevel="0" collapsed="false">
      <c r="X119" s="0" t="n">
        <v>298544.5587723</v>
      </c>
      <c r="AH119" s="16" t="n">
        <f aca="false">AVERAGE(AH33:AH117)</f>
        <v>0.00013664657067058</v>
      </c>
    </row>
    <row r="120" customFormat="false" ht="12" hidden="false" customHeight="false" outlineLevel="0" collapsed="false">
      <c r="X120" s="0" t="n">
        <v>302784.693481786</v>
      </c>
    </row>
    <row r="121" customFormat="false" ht="12" hidden="false" customHeight="false" outlineLevel="0" collapsed="false">
      <c r="X121" s="0" t="n">
        <v>301474.320317004</v>
      </c>
    </row>
    <row r="122" customFormat="false" ht="12" hidden="false" customHeight="false" outlineLevel="0" collapsed="false">
      <c r="X122" s="0" t="n">
        <v>307602.17491932</v>
      </c>
    </row>
    <row r="123" customFormat="false" ht="12" hidden="false" customHeight="false" outlineLevel="0" collapsed="false">
      <c r="X123" s="0" t="n">
        <v>304496.995191563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121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2" ySplit="0" topLeftCell="BJ1" activePane="topRight" state="frozen"/>
      <selection pane="topLeft" activeCell="A1" activeCellId="0" sqref="A1"/>
      <selection pane="topRight" activeCell="AS6" activeCellId="0" sqref="AS6"/>
    </sheetView>
  </sheetViews>
  <sheetFormatPr defaultColWidth="8.83984375" defaultRowHeight="12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32" min="32" style="0" width="13.17"/>
    <col collapsed="false" customWidth="true" hidden="false" outlineLevel="0" max="38" min="38" style="0" width="11.5"/>
    <col collapsed="false" customWidth="true" hidden="false" outlineLevel="0" max="40" min="40" style="0" width="19.33"/>
    <col collapsed="false" customWidth="true" hidden="false" outlineLevel="0" max="41" min="41" style="0" width="14.34"/>
    <col collapsed="false" customWidth="true" hidden="false" outlineLevel="0" max="42" min="42" style="0" width="14.01"/>
    <col collapsed="false" customWidth="true" hidden="false" outlineLevel="0" max="43" min="43" style="0" width="15.49"/>
  </cols>
  <sheetData>
    <row r="1" s="4" customFormat="true" ht="50.25" hidden="false" customHeight="true" outlineLevel="0" collapsed="false">
      <c r="A1" s="1" t="s">
        <v>0</v>
      </c>
      <c r="B1" s="1" t="s">
        <v>1</v>
      </c>
      <c r="C1" s="1" t="s">
        <v>47</v>
      </c>
      <c r="D1" s="1"/>
      <c r="E1" s="1" t="s">
        <v>48</v>
      </c>
      <c r="F1" s="1"/>
      <c r="G1" s="1" t="s">
        <v>4</v>
      </c>
      <c r="H1" s="1"/>
      <c r="I1" s="1" t="s">
        <v>5</v>
      </c>
      <c r="J1" s="1"/>
      <c r="K1" s="1" t="s">
        <v>6</v>
      </c>
      <c r="L1" s="1"/>
      <c r="M1" s="2" t="s">
        <v>7</v>
      </c>
      <c r="N1" s="1"/>
      <c r="O1" s="1" t="s">
        <v>8</v>
      </c>
      <c r="P1" s="3"/>
      <c r="Q1" s="1" t="s">
        <v>9</v>
      </c>
      <c r="R1" s="1"/>
      <c r="S1" s="1" t="s">
        <v>10</v>
      </c>
      <c r="T1" s="1"/>
      <c r="U1" s="3" t="s">
        <v>11</v>
      </c>
      <c r="V1" s="1"/>
      <c r="W1" s="1" t="s">
        <v>12</v>
      </c>
      <c r="X1" s="1"/>
      <c r="Y1" s="4" t="s">
        <v>13</v>
      </c>
      <c r="AA1" s="4" t="s">
        <v>14</v>
      </c>
      <c r="AD1" s="4" t="s">
        <v>15</v>
      </c>
      <c r="AE1" s="4" t="s">
        <v>16</v>
      </c>
      <c r="AF1" s="4" t="s">
        <v>17</v>
      </c>
      <c r="AG1" s="4" t="s">
        <v>18</v>
      </c>
      <c r="AI1" s="4" t="s">
        <v>19</v>
      </c>
      <c r="AJ1" s="5" t="s">
        <v>20</v>
      </c>
      <c r="AK1" s="5"/>
      <c r="AL1" s="6" t="s">
        <v>21</v>
      </c>
      <c r="AM1" s="6"/>
      <c r="AN1" s="7" t="s">
        <v>22</v>
      </c>
      <c r="AO1" s="8" t="s">
        <v>23</v>
      </c>
      <c r="AP1" s="6" t="s">
        <v>24</v>
      </c>
      <c r="AQ1" s="6"/>
      <c r="AR1" s="6" t="s">
        <v>25</v>
      </c>
      <c r="AS1" s="6"/>
      <c r="AU1" s="4" t="s">
        <v>27</v>
      </c>
      <c r="AW1" s="4" t="s">
        <v>28</v>
      </c>
      <c r="AY1" s="4" t="s">
        <v>29</v>
      </c>
      <c r="BA1" s="4" t="s">
        <v>50</v>
      </c>
      <c r="BD1" s="4" t="s">
        <v>31</v>
      </c>
      <c r="BF1" s="4" t="s">
        <v>32</v>
      </c>
      <c r="BG1" s="4" t="s">
        <v>33</v>
      </c>
      <c r="BH1" s="4" t="s">
        <v>34</v>
      </c>
      <c r="BI1" s="4" t="s">
        <v>35</v>
      </c>
      <c r="BJ1" s="5" t="s">
        <v>51</v>
      </c>
    </row>
    <row r="2" s="9" customFormat="true" ht="12" hidden="false" customHeight="false" outlineLevel="0" collapsed="false">
      <c r="C2" s="9" t="s">
        <v>37</v>
      </c>
      <c r="D2" s="9" t="s">
        <v>38</v>
      </c>
      <c r="E2" s="9" t="s">
        <v>37</v>
      </c>
      <c r="F2" s="10" t="s">
        <v>38</v>
      </c>
      <c r="G2" s="10" t="s">
        <v>39</v>
      </c>
      <c r="H2" s="10" t="s">
        <v>40</v>
      </c>
      <c r="I2" s="10" t="s">
        <v>39</v>
      </c>
      <c r="J2" s="9" t="s">
        <v>40</v>
      </c>
      <c r="K2" s="9" t="s">
        <v>37</v>
      </c>
      <c r="L2" s="10" t="s">
        <v>38</v>
      </c>
      <c r="M2" s="10" t="s">
        <v>37</v>
      </c>
      <c r="N2" s="10" t="s">
        <v>38</v>
      </c>
      <c r="O2" s="9" t="s">
        <v>37</v>
      </c>
      <c r="P2" s="9" t="s">
        <v>38</v>
      </c>
      <c r="Q2" s="10" t="s">
        <v>37</v>
      </c>
      <c r="R2" s="10" t="s">
        <v>38</v>
      </c>
      <c r="S2" s="10" t="s">
        <v>37</v>
      </c>
      <c r="T2" s="9" t="s">
        <v>38</v>
      </c>
      <c r="U2" s="9" t="s">
        <v>37</v>
      </c>
      <c r="V2" s="9" t="s">
        <v>38</v>
      </c>
      <c r="W2" s="9" t="s">
        <v>37</v>
      </c>
      <c r="X2" s="10" t="s">
        <v>38</v>
      </c>
      <c r="AC2" s="4"/>
      <c r="AJ2" s="11"/>
      <c r="AK2" s="11"/>
      <c r="AL2" s="11"/>
      <c r="AM2" s="11"/>
      <c r="AN2" s="11"/>
      <c r="AO2" s="11"/>
      <c r="AP2" s="11"/>
      <c r="AQ2" s="11"/>
      <c r="AR2" s="11"/>
      <c r="AS2" s="11"/>
      <c r="AU2" s="9" t="s">
        <v>41</v>
      </c>
      <c r="AV2" s="9" t="s">
        <v>39</v>
      </c>
      <c r="AW2" s="9" t="s">
        <v>41</v>
      </c>
      <c r="AX2" s="9" t="s">
        <v>39</v>
      </c>
      <c r="AY2" s="9" t="s">
        <v>42</v>
      </c>
      <c r="AZ2" s="9" t="s">
        <v>43</v>
      </c>
      <c r="BJ2" s="11"/>
    </row>
    <row r="3" customFormat="false" ht="12" hidden="false" customHeight="false" outlineLevel="0" collapsed="false">
      <c r="A3" s="9" t="n">
        <v>2014</v>
      </c>
      <c r="B3" s="9" t="n">
        <v>1</v>
      </c>
      <c r="C3" s="10" t="n">
        <v>73541829.2644794</v>
      </c>
      <c r="D3" s="10"/>
      <c r="E3" s="10" t="n">
        <v>13367097.642</v>
      </c>
      <c r="F3" s="10"/>
      <c r="G3" s="10"/>
      <c r="H3" s="10"/>
      <c r="I3" s="10"/>
      <c r="J3" s="12"/>
      <c r="K3" s="12" t="n">
        <v>2431521.2591</v>
      </c>
      <c r="L3" s="10"/>
      <c r="M3" s="10" t="n">
        <v>552644.922999999</v>
      </c>
      <c r="N3" s="10"/>
      <c r="O3" s="10" t="n">
        <v>15657663.7612308</v>
      </c>
      <c r="P3" s="10"/>
      <c r="Q3" s="10" t="n">
        <v>16188956.83674</v>
      </c>
      <c r="R3" s="10"/>
      <c r="S3" s="10" t="n">
        <v>61899879.6512037</v>
      </c>
      <c r="T3" s="10"/>
      <c r="U3" s="10" t="n">
        <v>147745.90426</v>
      </c>
      <c r="V3" s="12"/>
      <c r="W3" s="12" t="n">
        <v>371095.073584483</v>
      </c>
      <c r="X3" s="10"/>
      <c r="Y3" s="10" t="n">
        <f aca="false">Q3+U3-M3-K3-E3</f>
        <v>-14561.0830999985</v>
      </c>
      <c r="Z3" s="10"/>
      <c r="AA3" s="10" t="n">
        <f aca="false">S3-O3-C3</f>
        <v>-27299613.3745065</v>
      </c>
      <c r="AB3" s="10"/>
      <c r="AC3" s="13"/>
      <c r="AD3" s="10" t="n">
        <v>3917648861.17108</v>
      </c>
      <c r="AE3" s="10" t="n">
        <v>87.364011982</v>
      </c>
      <c r="AF3" s="10" t="n">
        <f aca="false">AD3*100/AE3</f>
        <v>4484282225.93332</v>
      </c>
      <c r="AG3" s="10"/>
      <c r="AH3" s="10"/>
      <c r="AI3" s="14" t="n">
        <f aca="false">AA3/AF3</f>
        <v>-0.00608784460902761</v>
      </c>
      <c r="AJ3" s="11" t="n">
        <v>2014</v>
      </c>
      <c r="AK3" s="15" t="n">
        <f aca="false">(SUM(AA3:AA6)/AVERAGE(AF3:AF6))</f>
        <v>-0.0207644505662547</v>
      </c>
      <c r="AL3" s="15"/>
      <c r="AM3" s="15"/>
      <c r="AN3" s="15"/>
      <c r="AO3" s="15"/>
      <c r="AP3" s="12" t="s">
        <v>44</v>
      </c>
      <c r="AQ3" s="15" t="s">
        <v>45</v>
      </c>
      <c r="AR3" s="15" t="s">
        <v>44</v>
      </c>
      <c r="AS3" s="15" t="s">
        <v>45</v>
      </c>
      <c r="AU3" s="9" t="n">
        <v>10923418</v>
      </c>
      <c r="BD3" s="14" t="n">
        <f aca="false">S3/AF3</f>
        <v>0.0138037430590847</v>
      </c>
      <c r="BE3" s="9" t="n">
        <v>2014</v>
      </c>
      <c r="BF3" s="14" t="n">
        <f aca="false">(SUM(S3:S6)/AVERAGE(AF3:AF6))</f>
        <v>0.0569181051372177</v>
      </c>
      <c r="BG3" s="14" t="n">
        <f aca="false">(SUM(O3:O6)/AVERAGE(AF3:AF6))</f>
        <v>0.0132017590215966</v>
      </c>
      <c r="BH3" s="14" t="n">
        <f aca="false">(SUM(C3:C6)/AVERAGE(AF3:AF6))</f>
        <v>0.0644807966818757</v>
      </c>
      <c r="BI3" s="14" t="n">
        <f aca="false">(SUM(H3:H6)+SUM(J3:J6))/AVERAGE(AF3:AF6)</f>
        <v>0</v>
      </c>
      <c r="BJ3" s="15" t="n">
        <f aca="false">AK3-BI3</f>
        <v>-0.0207644505662547</v>
      </c>
      <c r="BK3" s="16" t="n">
        <f aca="false">BI3+BH3</f>
        <v>0.0644807966818757</v>
      </c>
    </row>
    <row r="4" customFormat="false" ht="12" hidden="false" customHeight="false" outlineLevel="0" collapsed="false">
      <c r="A4" s="9" t="n">
        <v>2014</v>
      </c>
      <c r="B4" s="9" t="n">
        <v>2</v>
      </c>
      <c r="C4" s="10" t="n">
        <v>76536005.6455548</v>
      </c>
      <c r="D4" s="10"/>
      <c r="E4" s="10" t="n">
        <v>13911324.754</v>
      </c>
      <c r="F4" s="10"/>
      <c r="G4" s="10"/>
      <c r="H4" s="10"/>
      <c r="I4" s="10"/>
      <c r="J4" s="12"/>
      <c r="K4" s="12" t="n">
        <v>2156056.4543</v>
      </c>
      <c r="L4" s="10"/>
      <c r="M4" s="10" t="n">
        <v>571465.443</v>
      </c>
      <c r="N4" s="10"/>
      <c r="O4" s="10" t="n">
        <v>14331816.6540251</v>
      </c>
      <c r="P4" s="10"/>
      <c r="Q4" s="10" t="n">
        <v>18889074.98367</v>
      </c>
      <c r="R4" s="10"/>
      <c r="S4" s="10" t="n">
        <v>72224015.420081</v>
      </c>
      <c r="T4" s="10"/>
      <c r="U4" s="10" t="n">
        <v>150093.53833</v>
      </c>
      <c r="V4" s="12"/>
      <c r="W4" s="12" t="n">
        <v>376991.65286578</v>
      </c>
      <c r="X4" s="10"/>
      <c r="Y4" s="10" t="n">
        <f aca="false">Q4+U4-M4-K4-E4</f>
        <v>2400321.8707</v>
      </c>
      <c r="Z4" s="10"/>
      <c r="AA4" s="10" t="n">
        <f aca="false">S4-O4-C4</f>
        <v>-18643806.8794989</v>
      </c>
      <c r="AB4" s="10"/>
      <c r="AC4" s="13"/>
      <c r="AD4" s="10" t="n">
        <v>4702629524.92031</v>
      </c>
      <c r="AE4" s="10" t="n">
        <v>92.542254682</v>
      </c>
      <c r="AF4" s="10" t="n">
        <f aca="false">AD4*100/AE4</f>
        <v>5081602497.2374</v>
      </c>
      <c r="AG4" s="10"/>
      <c r="AH4" s="10"/>
      <c r="AI4" s="14" t="n">
        <f aca="false">AA4/AF4</f>
        <v>-0.00366888336693682</v>
      </c>
      <c r="AJ4" s="11" t="n">
        <v>2015</v>
      </c>
      <c r="AK4" s="15" t="n">
        <f aca="false">SUM(AB14:AB17)/AVERAGE(AF14:AF17)</f>
        <v>-0.032822266914996</v>
      </c>
      <c r="AL4" s="15"/>
      <c r="AM4" s="15"/>
      <c r="AN4" s="15"/>
      <c r="AO4" s="15"/>
      <c r="AP4" s="10" t="n">
        <v>545118865</v>
      </c>
      <c r="AQ4" s="10" t="n">
        <f aca="false">AP4</f>
        <v>545118865</v>
      </c>
      <c r="AR4" s="17" t="n">
        <f aca="false">AP4/AF17</f>
        <v>0.0963358920111569</v>
      </c>
      <c r="AS4" s="17" t="n">
        <f aca="false">AQ4/AF17</f>
        <v>0.0963358920111569</v>
      </c>
      <c r="AU4" s="9" t="n">
        <v>10933469</v>
      </c>
      <c r="AW4" s="9" t="n">
        <f aca="false">(AU4-AU3)/AU3</f>
        <v>0.000920133240346565</v>
      </c>
      <c r="BD4" s="14" t="n">
        <f aca="false">S4/AF4</f>
        <v>0.0142128423975203</v>
      </c>
      <c r="BE4" s="9" t="n">
        <v>2015</v>
      </c>
      <c r="BF4" s="14" t="n">
        <f aca="false">SUM(T14:T17)/AVERAGE(AF14:AF17)</f>
        <v>0.0580163025480568</v>
      </c>
      <c r="BG4" s="14" t="n">
        <f aca="false">SUM(P14:P17)/AVERAGE(AF14:AF17)</f>
        <v>0.0128306327726298</v>
      </c>
      <c r="BH4" s="14" t="n">
        <f aca="false">SUM(D14:D17)/AVERAGE(AF14:AF17)</f>
        <v>0.0780079366904231</v>
      </c>
      <c r="BI4" s="14" t="n">
        <f aca="false">(SUM(H14:H17)+SUM(J14:J17))/AVERAGE(AF14:AF17)</f>
        <v>0</v>
      </c>
      <c r="BJ4" s="15" t="n">
        <f aca="false">AK4-BI4</f>
        <v>-0.032822266914996</v>
      </c>
      <c r="BK4" s="16" t="n">
        <f aca="false">BI4+BH4</f>
        <v>0.0780079366904231</v>
      </c>
    </row>
    <row r="5" customFormat="false" ht="12" hidden="false" customHeight="false" outlineLevel="0" collapsed="false">
      <c r="A5" s="9" t="n">
        <v>2014</v>
      </c>
      <c r="B5" s="9" t="n">
        <v>3</v>
      </c>
      <c r="C5" s="10" t="n">
        <v>79948619.6984823</v>
      </c>
      <c r="D5" s="10"/>
      <c r="E5" s="10" t="n">
        <v>14531608.438</v>
      </c>
      <c r="F5" s="10"/>
      <c r="G5" s="10"/>
      <c r="H5" s="10"/>
      <c r="I5" s="10"/>
      <c r="J5" s="12"/>
      <c r="K5" s="12" t="n">
        <v>2697105.9034</v>
      </c>
      <c r="L5" s="10"/>
      <c r="M5" s="10" t="n">
        <v>618357.67</v>
      </c>
      <c r="N5" s="10"/>
      <c r="O5" s="10" t="n">
        <v>17397319.1263968</v>
      </c>
      <c r="P5" s="10"/>
      <c r="Q5" s="10" t="n">
        <v>16666086.76898</v>
      </c>
      <c r="R5" s="10"/>
      <c r="S5" s="10" t="n">
        <v>63724227.3025988</v>
      </c>
      <c r="T5" s="10"/>
      <c r="U5" s="10" t="n">
        <v>145660.84302</v>
      </c>
      <c r="V5" s="12"/>
      <c r="W5" s="12" t="n">
        <v>365858.001476383</v>
      </c>
      <c r="X5" s="10"/>
      <c r="Y5" s="10" t="n">
        <f aca="false">Q5+U5-M5-K5-E5</f>
        <v>-1035324.3994</v>
      </c>
      <c r="Z5" s="10"/>
      <c r="AA5" s="10" t="n">
        <f aca="false">S5-O5-C5</f>
        <v>-33621711.5222803</v>
      </c>
      <c r="AB5" s="10"/>
      <c r="AC5" s="13"/>
      <c r="AD5" s="10" t="n">
        <v>4685503118.67827</v>
      </c>
      <c r="AE5" s="10" t="n">
        <v>96.348619913</v>
      </c>
      <c r="AF5" s="10" t="n">
        <f aca="false">AD5*100/AE5</f>
        <v>4863072374.99525</v>
      </c>
      <c r="AG5" s="10"/>
      <c r="AH5" s="10"/>
      <c r="AI5" s="14" t="n">
        <f aca="false">AA5/AF5</f>
        <v>-0.0069136769781908</v>
      </c>
      <c r="AJ5" s="11" t="n">
        <v>2016</v>
      </c>
      <c r="AK5" s="15" t="n">
        <f aca="false">SUM(AB18:AB21)/AVERAGE(AF18:AF21)</f>
        <v>-0.0317240303548348</v>
      </c>
      <c r="AL5" s="15"/>
      <c r="AM5" s="15"/>
      <c r="AN5" s="15"/>
      <c r="AO5" s="15"/>
      <c r="AP5" s="10" t="n">
        <v>527406836</v>
      </c>
      <c r="AQ5" s="10" t="n">
        <f aca="false">AP5</f>
        <v>527406836</v>
      </c>
      <c r="AR5" s="17" t="n">
        <f aca="false">AP5/AF21</f>
        <v>0.096733053127945</v>
      </c>
      <c r="AS5" s="17" t="n">
        <f aca="false">AQ5/AF21</f>
        <v>0.096733053127945</v>
      </c>
      <c r="AU5" s="9" t="n">
        <v>10927942</v>
      </c>
      <c r="AW5" s="9" t="n">
        <f aca="false">(AU5-AU4)/AU4</f>
        <v>-0.000505512020018532</v>
      </c>
      <c r="BD5" s="14" t="n">
        <f aca="false">S5/AF5</f>
        <v>0.0131036970846359</v>
      </c>
      <c r="BE5" s="9" t="n">
        <v>2016</v>
      </c>
      <c r="BF5" s="14" t="n">
        <f aca="false">SUM(T18:T21)/AVERAGE(AF18:AF21)</f>
        <v>0.0568535746733604</v>
      </c>
      <c r="BG5" s="14" t="n">
        <f aca="false">SUM(P18:P21)/AVERAGE(AF18:AF21)</f>
        <v>0.0137087922268842</v>
      </c>
      <c r="BH5" s="14" t="n">
        <f aca="false">SUM(D18:D21)/AVERAGE(AF18:AF21)</f>
        <v>0.074868812801311</v>
      </c>
      <c r="BI5" s="14" t="n">
        <f aca="false">(SUM(H18:H21)+SUM(J18:J21))/AVERAGE(AF18:AF21)</f>
        <v>2.3570486548503E-005</v>
      </c>
      <c r="BJ5" s="15" t="n">
        <f aca="false">AK5-BI5</f>
        <v>-0.0317476008413833</v>
      </c>
      <c r="BK5" s="16" t="n">
        <f aca="false">BI5+BH5</f>
        <v>0.0748923832878595</v>
      </c>
    </row>
    <row r="6" customFormat="false" ht="12" hidden="false" customHeight="false" outlineLevel="0" collapsed="false">
      <c r="A6" s="9" t="n">
        <v>2014</v>
      </c>
      <c r="B6" s="9" t="n">
        <v>4</v>
      </c>
      <c r="C6" s="10" t="n">
        <v>83342500.4460472</v>
      </c>
      <c r="D6" s="10"/>
      <c r="E6" s="10" t="n">
        <v>15148485.804</v>
      </c>
      <c r="F6" s="10"/>
      <c r="G6" s="10"/>
      <c r="H6" s="10"/>
      <c r="I6" s="10"/>
      <c r="J6" s="12"/>
      <c r="K6" s="12" t="n">
        <v>2598760.7445</v>
      </c>
      <c r="L6" s="10"/>
      <c r="M6" s="10" t="n">
        <v>597485.603</v>
      </c>
      <c r="N6" s="10"/>
      <c r="O6" s="10" t="n">
        <v>16772169.366415</v>
      </c>
      <c r="P6" s="10"/>
      <c r="Q6" s="10" t="n">
        <v>20600306.344</v>
      </c>
      <c r="R6" s="10"/>
      <c r="S6" s="10" t="n">
        <v>78767056.8481365</v>
      </c>
      <c r="T6" s="10"/>
      <c r="U6" s="10" t="n">
        <v>143630.444</v>
      </c>
      <c r="V6" s="12"/>
      <c r="W6" s="12" t="n">
        <v>360758.225089981</v>
      </c>
      <c r="X6" s="10"/>
      <c r="Y6" s="10" t="n">
        <f aca="false">Q6+U6-M6-K6-E6</f>
        <v>2399204.6365</v>
      </c>
      <c r="Z6" s="10"/>
      <c r="AA6" s="10" t="n">
        <f aca="false">S6-O6-C6</f>
        <v>-21347612.9643257</v>
      </c>
      <c r="AB6" s="10"/>
      <c r="AC6" s="13"/>
      <c r="AD6" s="10" t="n">
        <v>5010564196.87073</v>
      </c>
      <c r="AE6" s="10" t="n">
        <v>100</v>
      </c>
      <c r="AF6" s="10" t="n">
        <f aca="false">AD6*100/AE6</f>
        <v>5010564196.87073</v>
      </c>
      <c r="AG6" s="10"/>
      <c r="AH6" s="10"/>
      <c r="AI6" s="14" t="n">
        <f aca="false">AA6/AF6</f>
        <v>-0.00426052079677135</v>
      </c>
      <c r="AJ6" s="11" t="n">
        <v>2017</v>
      </c>
      <c r="AK6" s="15" t="n">
        <f aca="false">SUM(AB22:AB25)/AVERAGE(AF22:AF25)</f>
        <v>-0.0370073627895058</v>
      </c>
      <c r="AL6" s="15"/>
      <c r="AM6" s="15"/>
      <c r="AN6" s="15"/>
      <c r="AO6" s="10" t="n">
        <v>46349018</v>
      </c>
      <c r="AP6" s="10" t="n">
        <v>580675520</v>
      </c>
      <c r="AQ6" s="10" t="n">
        <f aca="false">AP6</f>
        <v>580675520</v>
      </c>
      <c r="AR6" s="17" t="n">
        <f aca="false">AP6/AF25</f>
        <v>0.101039331764617</v>
      </c>
      <c r="AS6" s="17" t="n">
        <f aca="false">AQ6/AF25</f>
        <v>0.101039331764617</v>
      </c>
      <c r="AU6" s="9" t="n">
        <v>11163575</v>
      </c>
      <c r="AW6" s="9" t="n">
        <f aca="false">(AU6-AU5)/AU5</f>
        <v>0.021562431425789</v>
      </c>
      <c r="BD6" s="14" t="n">
        <f aca="false">S6/AF6</f>
        <v>0.0157201971181867</v>
      </c>
      <c r="BE6" s="9" t="n">
        <v>2017</v>
      </c>
      <c r="BF6" s="14" t="n">
        <f aca="false">SUM(T22:T25)/AVERAGE(AF22:AF25)</f>
        <v>0.056355346428822</v>
      </c>
      <c r="BG6" s="14" t="n">
        <f aca="false">SUM(P22:P25)/AVERAGE(AF22:AF25)</f>
        <v>0.0168992910960258</v>
      </c>
      <c r="BH6" s="14" t="n">
        <f aca="false">SUM(D22:D25)/AVERAGE(AF22:AF25)</f>
        <v>0.076463418122302</v>
      </c>
      <c r="BI6" s="14" t="n">
        <f aca="false">(SUM(H22:H25)+SUM(J22:J25))/AVERAGE(AF22:AF25)</f>
        <v>0.000463973297180494</v>
      </c>
      <c r="BJ6" s="15" t="n">
        <f aca="false">AK6-BI6</f>
        <v>-0.0374713360866863</v>
      </c>
      <c r="BK6" s="16" t="n">
        <f aca="false">BI6+BH6</f>
        <v>0.0769273914194825</v>
      </c>
    </row>
    <row r="7" customFormat="false" ht="12" hidden="false" customHeight="false" outlineLevel="0" collapsed="false">
      <c r="A7" s="9" t="n">
        <v>2015</v>
      </c>
      <c r="B7" s="9" t="n">
        <v>1</v>
      </c>
      <c r="C7" s="10" t="n">
        <v>87220448.7038403</v>
      </c>
      <c r="D7" s="10"/>
      <c r="E7" s="10" t="n">
        <v>15853348.734</v>
      </c>
      <c r="F7" s="10"/>
      <c r="G7" s="10"/>
      <c r="H7" s="10"/>
      <c r="I7" s="10"/>
      <c r="J7" s="12"/>
      <c r="K7" s="12" t="n">
        <v>3002195.4359</v>
      </c>
      <c r="L7" s="10"/>
      <c r="M7" s="10" t="n">
        <v>654530.513</v>
      </c>
      <c r="N7" s="10"/>
      <c r="O7" s="10" t="n">
        <v>19179435.0692635</v>
      </c>
      <c r="P7" s="10"/>
      <c r="Q7" s="10" t="n">
        <v>18139908.10636</v>
      </c>
      <c r="R7" s="10"/>
      <c r="S7" s="10" t="n">
        <v>69359510.9302725</v>
      </c>
      <c r="T7" s="10"/>
      <c r="U7" s="10" t="n">
        <v>167252.22264</v>
      </c>
      <c r="V7" s="12"/>
      <c r="W7" s="12" t="n">
        <v>420089.316036375</v>
      </c>
      <c r="X7" s="10"/>
      <c r="Y7" s="10" t="n">
        <f aca="false">Q7+U7-M7-K7-E7</f>
        <v>-1202914.3539</v>
      </c>
      <c r="Z7" s="10"/>
      <c r="AA7" s="10" t="n">
        <f aca="false">S7-O7-C7</f>
        <v>-37040372.8428313</v>
      </c>
      <c r="AB7" s="10"/>
      <c r="AC7" s="13"/>
      <c r="AD7" s="10"/>
      <c r="AE7" s="10"/>
      <c r="AF7" s="10"/>
      <c r="AG7" s="10"/>
      <c r="AH7" s="10"/>
      <c r="AI7" s="14"/>
      <c r="AJ7" s="11" t="n">
        <f aca="false">AJ6+1</f>
        <v>2018</v>
      </c>
      <c r="AK7" s="15" t="n">
        <f aca="false">SUM(AB26:AB29)/AVERAGE(AF26:AF29)</f>
        <v>-0.0355407377555257</v>
      </c>
      <c r="AL7" s="10" t="n">
        <v>34286231</v>
      </c>
      <c r="AM7" s="15" t="n">
        <f aca="false">AL7/AVERAGE(AF26:AF29)</f>
        <v>0.0059759955211045</v>
      </c>
      <c r="AN7" s="15" t="n">
        <f aca="false">(AF29-AF25)/AF25</f>
        <v>0.00821727614743886</v>
      </c>
      <c r="AO7" s="10" t="n">
        <f aca="false">+ (((((((((((AO6*((1+AN7)^(1/12))-AL7/12)*((1+AN7)^(1/12))-AL7/12)*((1+AN7)^(1/12))-AL7/12)*((1+AN7)^(1/12))-AL7/12)*((1+AN7)^(1/12))-AL7/12)*((1+AN7)^(1/12))-AL7/12)*((1+AN7)^(1/12))-AL7/12)*((1+AN7)^(1/12))-AL7/12)*((1+AN7)^(1/12))-AL7/12)*((1+AN7)^(1/12))-AL7/12)*((1+AN7)^(1/12))-AL7/12)*((1+AN7)^(1/12))-AL7/12</f>
        <v>12314709.9135073</v>
      </c>
      <c r="AP7" s="10" t="n">
        <f aca="false">AP6*(1+AN7)</f>
        <v>585447091.099898</v>
      </c>
      <c r="AQ7" s="10" t="n">
        <f aca="false">AP7</f>
        <v>585447091.099898</v>
      </c>
      <c r="AR7" s="17" t="n">
        <f aca="false">AP7/AF29</f>
        <v>0.101039331764617</v>
      </c>
      <c r="AS7" s="17" t="n">
        <f aca="false">AQ7/AF29</f>
        <v>0.101039331764617</v>
      </c>
      <c r="AU7" s="9" t="n">
        <v>11012334</v>
      </c>
      <c r="AW7" s="9" t="n">
        <f aca="false">(AU7-AU6)/AU6</f>
        <v>-0.0135477210481409</v>
      </c>
      <c r="BD7" s="14" t="n">
        <f aca="false">T14/AF14</f>
        <v>0.0138272542227204</v>
      </c>
      <c r="BE7" s="9" t="n">
        <f aca="false">BE6+1</f>
        <v>2018</v>
      </c>
      <c r="BF7" s="14" t="n">
        <f aca="false">SUM(T26:T29)/AVERAGE(AF26:AF29)</f>
        <v>0.0530492722573211</v>
      </c>
      <c r="BG7" s="14" t="n">
        <f aca="false">SUM(P26:P29)/AVERAGE(AF26:AF29)</f>
        <v>0.0148122867806198</v>
      </c>
      <c r="BH7" s="14" t="n">
        <f aca="false">SUM(D26:D29)/AVERAGE(AF26:AF29)</f>
        <v>0.073777723232227</v>
      </c>
      <c r="BI7" s="14" t="n">
        <f aca="false">(SUM(H26:H29)+SUM(J26:J29))/AVERAGE(AF26:AF29)</f>
        <v>0.000869593051215257</v>
      </c>
      <c r="BJ7" s="15" t="n">
        <f aca="false">AK7-BI7</f>
        <v>-0.0364103308067409</v>
      </c>
      <c r="BK7" s="16" t="n">
        <f aca="false">BI7+BH7</f>
        <v>0.0746473162834422</v>
      </c>
    </row>
    <row r="8" customFormat="false" ht="12" hidden="false" customHeight="false" outlineLevel="0" collapsed="false">
      <c r="A8" s="9" t="n">
        <v>2015</v>
      </c>
      <c r="B8" s="9" t="n">
        <v>2</v>
      </c>
      <c r="C8" s="10" t="n">
        <v>94524704.7581871</v>
      </c>
      <c r="D8" s="10"/>
      <c r="E8" s="10" t="n">
        <v>17180984.029</v>
      </c>
      <c r="F8" s="10"/>
      <c r="G8" s="10"/>
      <c r="H8" s="10"/>
      <c r="I8" s="10"/>
      <c r="J8" s="12"/>
      <c r="K8" s="12" t="n">
        <v>2371185.1833</v>
      </c>
      <c r="L8" s="10"/>
      <c r="M8" s="10" t="n">
        <v>696491.069000002</v>
      </c>
      <c r="N8" s="12"/>
      <c r="O8" s="12" t="n">
        <v>16135978.2210716</v>
      </c>
      <c r="P8" s="12"/>
      <c r="Q8" s="10" t="n">
        <v>21552530.20096</v>
      </c>
      <c r="R8" s="10"/>
      <c r="S8" s="10" t="n">
        <v>82407967.299702</v>
      </c>
      <c r="T8" s="12"/>
      <c r="U8" s="12" t="n">
        <v>188439.08604</v>
      </c>
      <c r="V8" s="12"/>
      <c r="W8" s="12" t="n">
        <v>473304.602590859</v>
      </c>
      <c r="X8" s="10"/>
      <c r="Y8" s="10" t="n">
        <f aca="false">Q8+U8-M8-K8-E8</f>
        <v>1492309.0057</v>
      </c>
      <c r="Z8" s="10"/>
      <c r="AA8" s="10" t="n">
        <f aca="false">S8-O8-C8</f>
        <v>-28252715.6795567</v>
      </c>
      <c r="AB8" s="10"/>
      <c r="AC8" s="13"/>
      <c r="AD8" s="10"/>
      <c r="AE8" s="10"/>
      <c r="AF8" s="10"/>
      <c r="AG8" s="10"/>
      <c r="AH8" s="10"/>
      <c r="AI8" s="14"/>
      <c r="AJ8" s="11" t="n">
        <f aca="false">AJ7+1</f>
        <v>2019</v>
      </c>
      <c r="AK8" s="15" t="n">
        <f aca="false">SUM(AB30:AB33)/AVERAGE(AF30:AF33)</f>
        <v>-0.0363730753882117</v>
      </c>
      <c r="AL8" s="10" t="n">
        <v>32784767.2264406</v>
      </c>
      <c r="AM8" s="15" t="n">
        <f aca="false">AL8/AVERAGE(AF30:AF33)</f>
        <v>0.00552734360346435</v>
      </c>
      <c r="AN8" s="15" t="n">
        <f aca="false">(AF33-AF29)/AF29</f>
        <v>0.0379380225747684</v>
      </c>
      <c r="AO8" s="10" t="n">
        <f aca="false">((((AO7*((1+AN8)^(1/12))-AL8/12)*((1+AN8)^(1/12))-AL8/12)*((1+AN8)^(1/12))-AL8/12)*((1+AN8)^(1/12))-AL8/12)*((1+AN8)^(1/12))-AL8/12</f>
        <v>-1238228.85650449</v>
      </c>
      <c r="AP8" s="10" t="n">
        <f aca="false">AP7*(1+AN8)</f>
        <v>607657796.058378</v>
      </c>
      <c r="AQ8" s="10" t="n">
        <f aca="false">((((((((AP7*((1+AN8)^(4/12)))*((1+AN8)^(1/12))+AO8)*((1+AN8)^(1/12))-AL8/12)*((1+AN8)^(1/12))-AL8/12)*((1+AN8)^(1/12))-AL8/12)*((1+AN8)^(1/12))-AL8/12)*((1+AN8)^(1/12))-AL8/12)*((1+AN8)^(1/12))-AL8/12)*((1+AN8)^(1/12))-AL8/12</f>
        <v>587088697.014766</v>
      </c>
      <c r="AR8" s="17" t="n">
        <f aca="false">AP8/AF33</f>
        <v>0.101039331764617</v>
      </c>
      <c r="AS8" s="17" t="n">
        <f aca="false">AQ8/AF33</f>
        <v>0.0976191698974482</v>
      </c>
      <c r="AU8" s="9" t="n">
        <v>11082939</v>
      </c>
      <c r="AW8" s="9" t="n">
        <f aca="false">(AU8-AU7)/AU7</f>
        <v>0.00641144738254397</v>
      </c>
      <c r="BD8" s="14" t="n">
        <f aca="false">T15/AF15</f>
        <v>0.0149275038348362</v>
      </c>
      <c r="BE8" s="9" t="n">
        <f aca="false">BE7+1</f>
        <v>2019</v>
      </c>
      <c r="BF8" s="14" t="n">
        <f aca="false">SUM(T30:T33)/AVERAGE(AF30:AF33)</f>
        <v>0.0496947418638286</v>
      </c>
      <c r="BG8" s="14" t="n">
        <f aca="false">SUM(P30:P33)/AVERAGE(AF30:AF33)</f>
        <v>0.0134053932114586</v>
      </c>
      <c r="BH8" s="14" t="n">
        <f aca="false">SUM(D30:D33)/AVERAGE(AF30:AF33)</f>
        <v>0.0726624240405817</v>
      </c>
      <c r="BI8" s="14" t="n">
        <f aca="false">(SUM(H30:H33)+SUM(J30:J33))/AVERAGE(AF30:AF33)</f>
        <v>0.00122814072852305</v>
      </c>
      <c r="BJ8" s="15" t="n">
        <f aca="false">AK8-BI8</f>
        <v>-0.0376012161167347</v>
      </c>
      <c r="BK8" s="16" t="n">
        <f aca="false">BI8+BH8</f>
        <v>0.0738905647691047</v>
      </c>
    </row>
    <row r="9" customFormat="false" ht="12" hidden="false" customHeight="false" outlineLevel="0" collapsed="false">
      <c r="A9" s="9" t="n">
        <v>2016</v>
      </c>
      <c r="B9" s="9" t="n">
        <v>2</v>
      </c>
      <c r="C9" s="10" t="n">
        <v>97915025.9026478</v>
      </c>
      <c r="D9" s="10"/>
      <c r="E9" s="10" t="n">
        <v>17797214.875</v>
      </c>
      <c r="F9" s="10"/>
      <c r="G9" s="10"/>
      <c r="H9" s="10"/>
      <c r="I9" s="10"/>
      <c r="J9" s="12"/>
      <c r="K9" s="12"/>
      <c r="L9" s="10"/>
      <c r="M9" s="10" t="n">
        <v>732730.522999998</v>
      </c>
      <c r="N9" s="12"/>
      <c r="O9" s="12"/>
      <c r="P9" s="12"/>
      <c r="Q9" s="10"/>
      <c r="R9" s="10"/>
      <c r="S9" s="10"/>
      <c r="T9" s="12"/>
      <c r="U9" s="12"/>
      <c r="V9" s="12"/>
      <c r="W9" s="12"/>
      <c r="X9" s="10"/>
      <c r="Y9" s="10"/>
      <c r="Z9" s="10"/>
      <c r="AA9" s="10"/>
      <c r="AB9" s="10"/>
      <c r="AC9" s="13"/>
      <c r="AD9" s="10"/>
      <c r="AE9" s="10"/>
      <c r="AF9" s="10"/>
      <c r="AG9" s="10"/>
      <c r="AH9" s="10"/>
      <c r="AI9" s="14"/>
      <c r="AJ9" s="11" t="n">
        <f aca="false">AJ8+1</f>
        <v>2020</v>
      </c>
      <c r="AK9" s="15" t="n">
        <f aca="false">SUM(AB34:AB37)/AVERAGE(AF34:AF37)</f>
        <v>-0.0387874403376834</v>
      </c>
      <c r="AL9" s="10" t="n">
        <v>31327493.1044088</v>
      </c>
      <c r="AM9" s="15" t="n">
        <f aca="false">AL9/AVERAGE(AF34:AF37)</f>
        <v>0.00512930610904732</v>
      </c>
      <c r="AN9" s="15" t="n">
        <f aca="false">(AF37-AF33)/AF33</f>
        <v>0.028219107031678</v>
      </c>
      <c r="AO9" s="15"/>
      <c r="AP9" s="10" t="n">
        <f aca="false">AP8*(1+AN9)</f>
        <v>624805356.443983</v>
      </c>
      <c r="AQ9" s="10" t="n">
        <f aca="false">(((((((((((AQ8*((1+AN9)^(1/12))-AL9/12)*((1+AN9)^(1/12))-AL9/12)*((1+AN9)^(1/12))-AL9/12)*((1+AN9)^(1/12))-AL9/12)*((1+AN9)^(1/12))-AL9/12)*((1+AN9)^(1/12))-AL9/12)*((1+AN9)^(1/12))-AL9/12)*((1+AN9)^(1/12))-AL9/12)*((1+AN9)^(1/12))-AL9/12)*((1+AN9)^(1/12))-AL9/12)*((1+AN9)^(1/12))-AL9/12)*((1+AN9)^(1/12))-AL9/12</f>
        <v>571925176.325291</v>
      </c>
      <c r="AR9" s="17" t="n">
        <f aca="false">AP9/AF37</f>
        <v>0.101039331764617</v>
      </c>
      <c r="AS9" s="17" t="n">
        <f aca="false">AQ9/AF37</f>
        <v>0.0924879036955715</v>
      </c>
      <c r="AU9" s="9" t="n">
        <v>11339977</v>
      </c>
      <c r="AW9" s="9" t="n">
        <f aca="false">(AU9-AU8)/AU8</f>
        <v>0.0231922236511452</v>
      </c>
      <c r="BD9" s="14" t="n">
        <f aca="false">T16/AF16</f>
        <v>0.0135920518923004</v>
      </c>
      <c r="BE9" s="9" t="n">
        <f aca="false">BE8+1</f>
        <v>2020</v>
      </c>
      <c r="BF9" s="14" t="n">
        <f aca="false">SUM(T34:T37)/AVERAGE(AF34:AF37)</f>
        <v>0.0467845881979769</v>
      </c>
      <c r="BG9" s="14" t="n">
        <f aca="false">SUM(P34:P37)/AVERAGE(AF34:AF37)</f>
        <v>0.0128851716205386</v>
      </c>
      <c r="BH9" s="14" t="n">
        <f aca="false">SUM(D34:D37)/AVERAGE(AF34:AF37)</f>
        <v>0.0726868569151218</v>
      </c>
      <c r="BI9" s="14" t="n">
        <f aca="false">(SUM(H34:H37)+SUM(J34:J37))/AVERAGE(AF34:AF37)</f>
        <v>0.00159986784057967</v>
      </c>
      <c r="BJ9" s="15" t="n">
        <f aca="false">AK9-BI9</f>
        <v>-0.0403873081782631</v>
      </c>
      <c r="BK9" s="16" t="n">
        <f aca="false">BI9+BH9</f>
        <v>0.0742867247557014</v>
      </c>
    </row>
    <row r="10" customFormat="false" ht="12" hidden="false" customHeight="false" outlineLevel="0" collapsed="false">
      <c r="A10" s="9" t="n">
        <v>2016</v>
      </c>
      <c r="B10" s="9" t="n">
        <v>3</v>
      </c>
      <c r="C10" s="10" t="n">
        <v>100917465.844562</v>
      </c>
      <c r="D10" s="10"/>
      <c r="E10" s="10" t="n">
        <v>18342943.715</v>
      </c>
      <c r="F10" s="10"/>
      <c r="G10" s="10"/>
      <c r="H10" s="10"/>
      <c r="I10" s="10"/>
      <c r="J10" s="12"/>
      <c r="K10" s="12"/>
      <c r="L10" s="10"/>
      <c r="M10" s="10" t="n">
        <v>775294.91</v>
      </c>
      <c r="N10" s="12"/>
      <c r="O10" s="12"/>
      <c r="P10" s="12"/>
      <c r="Q10" s="10"/>
      <c r="R10" s="10"/>
      <c r="S10" s="10"/>
      <c r="T10" s="12"/>
      <c r="U10" s="10"/>
      <c r="V10" s="12"/>
      <c r="W10" s="12"/>
      <c r="X10" s="10"/>
      <c r="Y10" s="10"/>
      <c r="Z10" s="10"/>
      <c r="AA10" s="10"/>
      <c r="AB10" s="10"/>
      <c r="AC10" s="13"/>
      <c r="AD10" s="10"/>
      <c r="AE10" s="10"/>
      <c r="AF10" s="10"/>
      <c r="AG10" s="10"/>
      <c r="AH10" s="10"/>
      <c r="AI10" s="14"/>
      <c r="AJ10" s="11" t="n">
        <f aca="false">AJ9+1</f>
        <v>2021</v>
      </c>
      <c r="AK10" s="15" t="n">
        <f aca="false">SUM(AB38:AB41)/AVERAGE(AF38:AF41)</f>
        <v>-0.0405109697888013</v>
      </c>
      <c r="AL10" s="10" t="n">
        <v>29621393.6211814</v>
      </c>
      <c r="AM10" s="15" t="n">
        <f aca="false">AL10/AVERAGE(AF38:AF41)</f>
        <v>0.0047257839101891</v>
      </c>
      <c r="AN10" s="15" t="n">
        <f aca="false">(AF41-AF37)/AF37</f>
        <v>0.0256293957618451</v>
      </c>
      <c r="AO10" s="15"/>
      <c r="AP10" s="10" t="n">
        <f aca="false">AP9*(1+AN10)</f>
        <v>640818740.198407</v>
      </c>
      <c r="AQ10" s="10" t="n">
        <f aca="false">(((((((((((AQ9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12)*((1+AN10)^(1/12))-AL10/12</f>
        <v>556615512.493619</v>
      </c>
      <c r="AR10" s="17" t="n">
        <f aca="false">AP10/AF41</f>
        <v>0.101039331764617</v>
      </c>
      <c r="AS10" s="17" t="n">
        <f aca="false">AQ10/AF41</f>
        <v>0.0877628195061252</v>
      </c>
      <c r="AU10" s="9" t="n">
        <v>11479064</v>
      </c>
      <c r="AW10" s="9" t="n">
        <f aca="false">(AU10-AU9)/AU9</f>
        <v>0.0122651924249935</v>
      </c>
      <c r="BD10" s="14" t="n">
        <f aca="false">T17/AF17</f>
        <v>0.0155853402568048</v>
      </c>
      <c r="BE10" s="9" t="n">
        <f aca="false">BE9+1</f>
        <v>2021</v>
      </c>
      <c r="BF10" s="14" t="n">
        <f aca="false">SUM(T38:T41)/AVERAGE(AF38:AF41)</f>
        <v>0.0438466921021065</v>
      </c>
      <c r="BG10" s="14" t="n">
        <f aca="false">SUM(P38:P41)/AVERAGE(AF38:AF41)</f>
        <v>0.0124285900430802</v>
      </c>
      <c r="BH10" s="14" t="n">
        <f aca="false">SUM(D38:D41)/AVERAGE(AF38:AF41)</f>
        <v>0.0719290718478275</v>
      </c>
      <c r="BI10" s="14" t="n">
        <f aca="false">(SUM(H38:H41)+SUM(J38:J41))/AVERAGE(AF38:AF41)</f>
        <v>0.00192217643175653</v>
      </c>
      <c r="BJ10" s="15" t="n">
        <f aca="false">AK10-BI10</f>
        <v>-0.0424331462205579</v>
      </c>
      <c r="BK10" s="16" t="n">
        <f aca="false">BI10+BH10</f>
        <v>0.0738512482795841</v>
      </c>
    </row>
    <row r="11" customFormat="false" ht="12" hidden="false" customHeight="false" outlineLevel="0" collapsed="false">
      <c r="A11" s="9" t="n">
        <v>2016</v>
      </c>
      <c r="B11" s="9" t="n">
        <v>4</v>
      </c>
      <c r="C11" s="10" t="n">
        <v>108710229.285033</v>
      </c>
      <c r="D11" s="10"/>
      <c r="E11" s="10" t="n">
        <v>19759371.113</v>
      </c>
      <c r="F11" s="10"/>
      <c r="G11" s="10"/>
      <c r="H11" s="10"/>
      <c r="I11" s="10"/>
      <c r="J11" s="12"/>
      <c r="K11" s="12"/>
      <c r="L11" s="10"/>
      <c r="M11" s="10" t="n">
        <v>832906.252999999</v>
      </c>
      <c r="N11" s="12"/>
      <c r="O11" s="12"/>
      <c r="P11" s="10"/>
      <c r="Q11" s="10"/>
      <c r="R11" s="10"/>
      <c r="S11" s="10"/>
      <c r="T11" s="12"/>
      <c r="U11" s="12"/>
      <c r="V11" s="12"/>
      <c r="W11" s="12"/>
      <c r="X11" s="10"/>
      <c r="Y11" s="10"/>
      <c r="Z11" s="10"/>
      <c r="AA11" s="10"/>
      <c r="AB11" s="10"/>
      <c r="AC11" s="13"/>
      <c r="AD11" s="10"/>
      <c r="AE11" s="10"/>
      <c r="AF11" s="10"/>
      <c r="AG11" s="10"/>
      <c r="AH11" s="10"/>
      <c r="AI11" s="14"/>
      <c r="AJ11" s="11" t="n">
        <f aca="false">AJ10+1</f>
        <v>2022</v>
      </c>
      <c r="AK11" s="15" t="n">
        <f aca="false">SUM(AB42:AB45)/AVERAGE(AF42:AF45)</f>
        <v>-0.0412215655347188</v>
      </c>
      <c r="AL11" s="10" t="n">
        <v>27946642.8320394</v>
      </c>
      <c r="AM11" s="15" t="n">
        <f aca="false">AL11/AVERAGE(AF42:AF45)</f>
        <v>0.00432675858931561</v>
      </c>
      <c r="AN11" s="15" t="n">
        <f aca="false">(AF45-AF41)/AF41</f>
        <v>0.0276733408876831</v>
      </c>
      <c r="AO11" s="15"/>
      <c r="AP11" s="10" t="n">
        <f aca="false">AP10*(1+AN11)</f>
        <v>658552335.643133</v>
      </c>
      <c r="AQ11" s="10" t="n">
        <f aca="false">(((((((((((AQ10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12)*((1+AN11)^(1/12))-AL11/12</f>
        <v>543719563.059072</v>
      </c>
      <c r="AR11" s="17" t="n">
        <f aca="false">AP11/AF45</f>
        <v>0.101039331764617</v>
      </c>
      <c r="AS11" s="17" t="n">
        <f aca="false">AQ11/AF45</f>
        <v>0.0834209497794699</v>
      </c>
      <c r="AU11" s="9" t="n">
        <v>11462881</v>
      </c>
      <c r="AW11" s="9" t="n">
        <f aca="false">(AU11-AU10)/AU10</f>
        <v>-0.00140978393360295</v>
      </c>
      <c r="BD11" s="14" t="n">
        <f aca="false">T18/AF18</f>
        <v>0.0136489378137967</v>
      </c>
      <c r="BE11" s="9" t="n">
        <f aca="false">BE10+1</f>
        <v>2022</v>
      </c>
      <c r="BF11" s="14" t="n">
        <f aca="false">SUM(T42:T45)/AVERAGE(AF42:AF45)</f>
        <v>0.0416246655836242</v>
      </c>
      <c r="BG11" s="14" t="n">
        <f aca="false">SUM(P42:P45)/AVERAGE(AF42:AF45)</f>
        <v>0.0119341378537112</v>
      </c>
      <c r="BH11" s="14" t="n">
        <f aca="false">SUM(D42:D45)/AVERAGE(AF42:AF45)</f>
        <v>0.0709120932646318</v>
      </c>
      <c r="BI11" s="14" t="n">
        <f aca="false">(SUM(H42:H45)+SUM(J42:J45))/AVERAGE(AF42:AF45)</f>
        <v>0.0022764711150447</v>
      </c>
      <c r="BJ11" s="15" t="n">
        <f aca="false">AK11-BI11</f>
        <v>-0.0434980366497635</v>
      </c>
      <c r="BK11" s="16" t="n">
        <f aca="false">BI11+BH11</f>
        <v>0.0731885643796765</v>
      </c>
    </row>
    <row r="12" customFormat="false" ht="11.5" hidden="false" customHeight="true" outlineLevel="0" collapsed="false">
      <c r="A12" s="9" t="n">
        <v>2017</v>
      </c>
      <c r="B12" s="9" t="n">
        <v>1</v>
      </c>
      <c r="C12" s="10" t="n">
        <v>106787377.902499</v>
      </c>
      <c r="D12" s="10"/>
      <c r="E12" s="10" t="n">
        <v>19409869.568</v>
      </c>
      <c r="F12" s="10"/>
      <c r="G12" s="10"/>
      <c r="H12" s="10"/>
      <c r="I12" s="10"/>
      <c r="J12" s="12"/>
      <c r="K12" s="12"/>
      <c r="L12" s="10"/>
      <c r="M12" s="10" t="n">
        <v>832988.16</v>
      </c>
      <c r="N12" s="12"/>
      <c r="O12" s="12"/>
      <c r="P12" s="12"/>
      <c r="Q12" s="10"/>
      <c r="R12" s="10"/>
      <c r="S12" s="10"/>
      <c r="T12" s="12"/>
      <c r="U12" s="12"/>
      <c r="V12" s="12"/>
      <c r="W12" s="12"/>
      <c r="X12" s="10"/>
      <c r="Y12" s="10"/>
      <c r="Z12" s="10"/>
      <c r="AA12" s="10"/>
      <c r="AB12" s="10"/>
      <c r="AC12" s="13"/>
      <c r="AD12" s="10"/>
      <c r="AE12" s="10"/>
      <c r="AF12" s="10"/>
      <c r="AG12" s="10"/>
      <c r="AH12" s="10"/>
      <c r="AI12" s="14"/>
      <c r="AJ12" s="11" t="n">
        <f aca="false">AJ11+1</f>
        <v>2023</v>
      </c>
      <c r="AK12" s="15" t="n">
        <f aca="false">SUM(AB46:AB49)/AVERAGE(AF46:AF49)</f>
        <v>-0.0400147578883717</v>
      </c>
      <c r="AL12" s="10" t="n">
        <v>26311611.4111083</v>
      </c>
      <c r="AM12" s="15" t="n">
        <f aca="false">AL12/AVERAGE(AF46:AF49)</f>
        <v>0.00397485526767805</v>
      </c>
      <c r="AN12" s="15" t="n">
        <f aca="false">(AF49-AF45)/AF45</f>
        <v>0.0269507161787278</v>
      </c>
      <c r="AO12" s="15"/>
      <c r="AP12" s="10" t="n">
        <f aca="false">AP11*(1+AN12)</f>
        <v>676300792.729889</v>
      </c>
      <c r="AQ12" s="10" t="n">
        <f aca="false">(((((((((((AQ11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12)*((1+AN12)^(1/12))-AL12/12</f>
        <v>531738132.004923</v>
      </c>
      <c r="AR12" s="17" t="n">
        <f aca="false">AP12/AF49</f>
        <v>0.101039331764617</v>
      </c>
      <c r="AS12" s="17" t="n">
        <f aca="false">AQ12/AF49</f>
        <v>0.079441671677888</v>
      </c>
      <c r="AU12" s="9" t="n">
        <v>11332510</v>
      </c>
      <c r="AW12" s="9" t="n">
        <f aca="false">(AU12-AU11)/AU11</f>
        <v>-0.0113733188017916</v>
      </c>
      <c r="BD12" s="14" t="n">
        <f aca="false">T19/AF19</f>
        <v>0.0143711260136353</v>
      </c>
      <c r="BE12" s="9" t="n">
        <f aca="false">BE11+1</f>
        <v>2023</v>
      </c>
      <c r="BF12" s="14" t="n">
        <f aca="false">SUM(T46:T49)/AVERAGE(AF46:AF49)</f>
        <v>0.0418005481224175</v>
      </c>
      <c r="BG12" s="14" t="n">
        <f aca="false">SUM(P46:P49)/AVERAGE(AF46:AF49)</f>
        <v>0.0115415335678984</v>
      </c>
      <c r="BH12" s="14" t="n">
        <f aca="false">SUM(D46:D49)/AVERAGE(AF46:AF49)</f>
        <v>0.0702737724428908</v>
      </c>
      <c r="BI12" s="14" t="n">
        <f aca="false">(SUM(H46:H49)+SUM(J46:J49))/AVERAGE(AF46:AF49)</f>
        <v>0.00263480619035758</v>
      </c>
      <c r="BJ12" s="15" t="n">
        <f aca="false">AK12-BI12</f>
        <v>-0.0426495640787293</v>
      </c>
      <c r="BK12" s="16" t="n">
        <f aca="false">BI12+BH12</f>
        <v>0.0729085786332483</v>
      </c>
    </row>
    <row r="13" customFormat="false" ht="12" hidden="false" customHeight="false" outlineLevel="0" collapsed="false">
      <c r="C13" s="18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8"/>
      <c r="P13" s="1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20"/>
      <c r="AD13" s="19"/>
      <c r="AE13" s="19"/>
      <c r="AF13" s="19"/>
      <c r="AG13" s="19"/>
      <c r="AH13" s="19"/>
      <c r="AI13" s="16"/>
      <c r="AJ13" s="21" t="n">
        <f aca="false">AJ12+1</f>
        <v>2024</v>
      </c>
      <c r="AK13" s="22" t="n">
        <f aca="false">SUM(AB50:AB53)/AVERAGE(AF50:AF53)</f>
        <v>-0.0383552116398085</v>
      </c>
      <c r="AL13" s="19" t="n">
        <v>24746870.944367</v>
      </c>
      <c r="AM13" s="22" t="n">
        <f aca="false">AL13/AVERAGE(AF50:AF53)</f>
        <v>0.00361711978280767</v>
      </c>
      <c r="AN13" s="22" t="n">
        <f aca="false">(AF53-AF49)/AF49</f>
        <v>0.0316117227789812</v>
      </c>
      <c r="AO13" s="22"/>
      <c r="AP13" s="19" t="n">
        <f aca="false">AP12*(1+AN13)</f>
        <v>697679825.904872</v>
      </c>
      <c r="AQ13" s="19" t="n">
        <f aca="false">(((((((((((AQ12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12)*((1+AN13)^(1/12))-AL13/12</f>
        <v>523443884.109569</v>
      </c>
      <c r="AR13" s="23" t="n">
        <f aca="false">AP13/AF53</f>
        <v>0.101039331764617</v>
      </c>
      <c r="AS13" s="23" t="n">
        <f aca="false">AQ13/AF53</f>
        <v>0.0758061481828169</v>
      </c>
      <c r="BD13" s="16" t="n">
        <f aca="false">T20/AF20</f>
        <v>0.0133713064828969</v>
      </c>
      <c r="BE13" s="0" t="n">
        <f aca="false">BE12+1</f>
        <v>2024</v>
      </c>
      <c r="BF13" s="16" t="n">
        <f aca="false">SUM(T50:T53)/AVERAGE(AF50:AF53)</f>
        <v>0.0419257108591486</v>
      </c>
      <c r="BG13" s="16" t="n">
        <f aca="false">SUM(P50:P53)/AVERAGE(AF50:AF53)</f>
        <v>0.0111229872431754</v>
      </c>
      <c r="BH13" s="16" t="n">
        <f aca="false">SUM(D50:D53)/AVERAGE(AF50:AF53)</f>
        <v>0.0691579352557817</v>
      </c>
      <c r="BI13" s="16" t="n">
        <f aca="false">(SUM(H50:H53)+SUM(J50:J53))/AVERAGE(AF50:AF53)</f>
        <v>0.00300483834507595</v>
      </c>
      <c r="BJ13" s="22" t="n">
        <f aca="false">AK13-BI13</f>
        <v>-0.0413600499848844</v>
      </c>
      <c r="BK13" s="16" t="n">
        <f aca="false">BI13+BH13</f>
        <v>0.0721627736008577</v>
      </c>
    </row>
    <row r="14" s="24" customFormat="true" ht="12" hidden="false" customHeight="false" outlineLevel="0" collapsed="false">
      <c r="A14" s="24" t="n">
        <v>2015</v>
      </c>
      <c r="B14" s="24" t="n">
        <v>1</v>
      </c>
      <c r="C14" s="25"/>
      <c r="D14" s="43" t="n">
        <v>94935467.9464584</v>
      </c>
      <c r="E14" s="30"/>
      <c r="F14" s="43" t="n">
        <v>17255645.0717646</v>
      </c>
      <c r="G14" s="26" t="n">
        <v>0</v>
      </c>
      <c r="H14" s="26" t="n">
        <v>0</v>
      </c>
      <c r="I14" s="26" t="n">
        <v>0</v>
      </c>
      <c r="J14" s="25" t="n">
        <v>0</v>
      </c>
      <c r="K14" s="25"/>
      <c r="L14" s="43" t="n">
        <v>2539896.54583788</v>
      </c>
      <c r="M14" s="26"/>
      <c r="N14" s="43" t="n">
        <v>705811.9972771</v>
      </c>
      <c r="O14" s="25"/>
      <c r="P14" s="43" t="n">
        <v>17062704.6113251</v>
      </c>
      <c r="Q14" s="26"/>
      <c r="R14" s="43" t="n">
        <v>17864532.4008561</v>
      </c>
      <c r="S14" s="26"/>
      <c r="T14" s="43" t="n">
        <v>68306587.9840663</v>
      </c>
      <c r="U14" s="25"/>
      <c r="V14" s="43" t="n">
        <v>116424.766458671</v>
      </c>
      <c r="W14" s="26"/>
      <c r="X14" s="43" t="n">
        <v>292425.447152613</v>
      </c>
      <c r="Y14" s="25"/>
      <c r="Z14" s="25" t="n">
        <f aca="false">R14+V14-N14-L14-F14</f>
        <v>-2520396.44756478</v>
      </c>
      <c r="AA14" s="25"/>
      <c r="AB14" s="25" t="n">
        <f aca="false">T14-P14-D14</f>
        <v>-43691584.5737172</v>
      </c>
      <c r="AC14" s="13"/>
      <c r="AD14" s="25" t="n">
        <v>5092693740.32864</v>
      </c>
      <c r="AE14" s="25" t="n">
        <v>103.09103866</v>
      </c>
      <c r="AF14" s="25" t="n">
        <f aca="false">AD14*100/AE14</f>
        <v>4939996537.5503</v>
      </c>
      <c r="AG14" s="25"/>
      <c r="AH14" s="25"/>
      <c r="AI14" s="27" t="n">
        <f aca="false">AB14/AF14</f>
        <v>-0.00884445651765243</v>
      </c>
      <c r="AJ14" s="28" t="n">
        <f aca="false">AJ13+1</f>
        <v>2025</v>
      </c>
      <c r="AK14" s="29" t="n">
        <f aca="false">SUM(AB54:AB57)/AVERAGE(AF54:AF57)</f>
        <v>-0.0367271434793087</v>
      </c>
      <c r="AL14" s="25" t="n">
        <v>23163060.017723</v>
      </c>
      <c r="AM14" s="29" t="n">
        <f aca="false">AL14/AVERAGE(AF54:AF57)</f>
        <v>0.00327839407925171</v>
      </c>
      <c r="AN14" s="29" t="n">
        <f aca="false">(AF57-AF53)/AF53</f>
        <v>0.0420998395484529</v>
      </c>
      <c r="AO14" s="29"/>
      <c r="AP14" s="25" t="n">
        <f aca="false">AP13*(1+AN14)</f>
        <v>727052034.631659</v>
      </c>
      <c r="AQ14" s="25" t="n">
        <f aca="false">(((((((((((AQ13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12)*((1+AN14)^(1/12))-AL14/12</f>
        <v>521874106.537827</v>
      </c>
      <c r="AR14" s="30" t="n">
        <f aca="false">AP14/AF57</f>
        <v>0.101039331764617</v>
      </c>
      <c r="AS14" s="30" t="n">
        <f aca="false">AQ14/AF57</f>
        <v>0.0725254981461579</v>
      </c>
      <c r="AV14" s="24" t="n">
        <v>11004289</v>
      </c>
      <c r="AX14" s="24" t="n">
        <f aca="false">(AV14-AU6)/AU6</f>
        <v>-0.0142683683318292</v>
      </c>
      <c r="AY14" s="45" t="n">
        <v>6368.9065332604</v>
      </c>
      <c r="BD14" s="27" t="n">
        <f aca="false">T21/AF21</f>
        <v>0.015435953799932</v>
      </c>
      <c r="BE14" s="24" t="n">
        <f aca="false">BE13+1</f>
        <v>2025</v>
      </c>
      <c r="BF14" s="27" t="n">
        <f aca="false">SUM(T54:T57)/AVERAGE(AF54:AF57)</f>
        <v>0.0421230813513956</v>
      </c>
      <c r="BG14" s="27" t="n">
        <f aca="false">SUM(P54:P57)/AVERAGE(AF54:AF57)</f>
        <v>0.0106970354940042</v>
      </c>
      <c r="BH14" s="27" t="n">
        <f aca="false">SUM(D54:D57)/AVERAGE(AF54:AF57)</f>
        <v>0.0681531893367002</v>
      </c>
      <c r="BI14" s="27" t="n">
        <f aca="false">(SUM(H54:H57)+SUM(J54:J57))/AVERAGE(AF54:AF57)</f>
        <v>0.00400432407401362</v>
      </c>
      <c r="BJ14" s="29" t="n">
        <f aca="false">AK14-BI14</f>
        <v>-0.0407314675533223</v>
      </c>
      <c r="BK14" s="16" t="n">
        <f aca="false">BI14+BH14</f>
        <v>0.0721575134107138</v>
      </c>
    </row>
    <row r="15" s="32" customFormat="true" ht="12" hidden="false" customHeight="false" outlineLevel="0" collapsed="false">
      <c r="A15" s="32" t="n">
        <v>2015</v>
      </c>
      <c r="B15" s="32" t="n">
        <v>2</v>
      </c>
      <c r="C15" s="33"/>
      <c r="D15" s="46" t="n">
        <v>109339014.259739</v>
      </c>
      <c r="E15" s="33"/>
      <c r="F15" s="46" t="n">
        <v>19873660.112222</v>
      </c>
      <c r="G15" s="34" t="n">
        <v>0</v>
      </c>
      <c r="H15" s="34" t="n">
        <v>0</v>
      </c>
      <c r="I15" s="34" t="n">
        <v>0</v>
      </c>
      <c r="J15" s="33" t="n">
        <v>0</v>
      </c>
      <c r="K15" s="33"/>
      <c r="L15" s="46" t="n">
        <v>2236649.19177722</v>
      </c>
      <c r="M15" s="34"/>
      <c r="N15" s="46" t="n">
        <v>815524.1520328</v>
      </c>
      <c r="O15" s="33"/>
      <c r="P15" s="46" t="n">
        <v>16092756.554674</v>
      </c>
      <c r="Q15" s="34"/>
      <c r="R15" s="46" t="n">
        <v>21768919.3276683</v>
      </c>
      <c r="S15" s="34"/>
      <c r="T15" s="46" t="n">
        <v>83235349.7985849</v>
      </c>
      <c r="U15" s="33"/>
      <c r="V15" s="46" t="n">
        <v>117941.839121197</v>
      </c>
      <c r="W15" s="34"/>
      <c r="X15" s="46" t="n">
        <v>296235.896296694</v>
      </c>
      <c r="Y15" s="33"/>
      <c r="Z15" s="33" t="n">
        <f aca="false">R15+V15-N15-L15-F15</f>
        <v>-1038972.28924257</v>
      </c>
      <c r="AA15" s="33"/>
      <c r="AB15" s="33" t="n">
        <f aca="false">T15-P15-D15</f>
        <v>-42196421.0158279</v>
      </c>
      <c r="AC15" s="13"/>
      <c r="AD15" s="33" t="n">
        <v>5951478855.3666</v>
      </c>
      <c r="AE15" s="33" t="n">
        <v>106.73436665</v>
      </c>
      <c r="AF15" s="33" t="n">
        <f aca="false">AD15*100/AE15</f>
        <v>5575972427.77718</v>
      </c>
      <c r="AG15" s="33"/>
      <c r="AH15" s="33"/>
      <c r="AI15" s="35" t="n">
        <f aca="false">AB15/AF15</f>
        <v>-0.00756754477579962</v>
      </c>
      <c r="AJ15" s="36" t="n">
        <f aca="false">AJ14+1</f>
        <v>2026</v>
      </c>
      <c r="AK15" s="37" t="n">
        <f aca="false">SUM(AB58:AB61)/AVERAGE(AF58:AF61)</f>
        <v>-0.0344933233278155</v>
      </c>
      <c r="AL15" s="33" t="n">
        <v>21643708.6314553</v>
      </c>
      <c r="AM15" s="37" t="n">
        <f aca="false">AL15/AVERAGE(AF58:AF61)</f>
        <v>0.00296069783819993</v>
      </c>
      <c r="AN15" s="37" t="n">
        <f aca="false">(AF61-AF57)/AF57</f>
        <v>0.0247531800386247</v>
      </c>
      <c r="AO15" s="37"/>
      <c r="AP15" s="33" t="n">
        <f aca="false">AP14*(1+AN15)</f>
        <v>745048884.542345</v>
      </c>
      <c r="AQ15" s="33" t="n">
        <f aca="false">(((((((((((AQ14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12)*((1+AN15)^(1/12))-AL15/12</f>
        <v>512903973.336705</v>
      </c>
      <c r="AR15" s="38" t="n">
        <f aca="false">AP15/AF61</f>
        <v>0.101039331764617</v>
      </c>
      <c r="AS15" s="38" t="n">
        <f aca="false">AQ15/AF61</f>
        <v>0.0695571469208909</v>
      </c>
      <c r="AV15" s="32" t="n">
        <v>11039157</v>
      </c>
      <c r="AX15" s="32" t="n">
        <f aca="false">(AV15-AV14)/AV14</f>
        <v>0.00316858272260934</v>
      </c>
      <c r="AY15" s="48" t="n">
        <v>6691.6267211456</v>
      </c>
      <c r="AZ15" s="35" t="n">
        <f aca="false">(AY15-AY14)/AY14</f>
        <v>0.0506712080323138</v>
      </c>
      <c r="BD15" s="35" t="n">
        <f aca="false">T22/AF22</f>
        <v>0.0138227875971347</v>
      </c>
      <c r="BE15" s="32" t="n">
        <f aca="false">BE14+1</f>
        <v>2026</v>
      </c>
      <c r="BF15" s="35" t="n">
        <f aca="false">SUM(T58:T61)/AVERAGE(AF58:AF61)</f>
        <v>0.0423985831194636</v>
      </c>
      <c r="BG15" s="35" t="n">
        <f aca="false">SUM(P58:P61)/AVERAGE(AF58:AF61)</f>
        <v>0.0102924518391654</v>
      </c>
      <c r="BH15" s="35" t="n">
        <f aca="false">SUM(D58:D61)/AVERAGE(AF58:AF61)</f>
        <v>0.0665994546081137</v>
      </c>
      <c r="BI15" s="35" t="n">
        <f aca="false">(SUM(H58:H61)+SUM(J58:J61))/AVERAGE(AF58:AF61)</f>
        <v>0.00494317432802786</v>
      </c>
      <c r="BJ15" s="37" t="n">
        <f aca="false">AK15-BI15</f>
        <v>-0.0394364976558434</v>
      </c>
      <c r="BK15" s="16" t="n">
        <f aca="false">BI15+BH15</f>
        <v>0.0715426289361416</v>
      </c>
    </row>
    <row r="16" s="32" customFormat="true" ht="12" hidden="false" customHeight="false" outlineLevel="0" collapsed="false">
      <c r="A16" s="32" t="n">
        <v>2015</v>
      </c>
      <c r="B16" s="32" t="n">
        <v>3</v>
      </c>
      <c r="C16" s="33"/>
      <c r="D16" s="46" t="n">
        <v>106210928.69185</v>
      </c>
      <c r="E16" s="33"/>
      <c r="F16" s="46" t="n">
        <v>19305093.5324054</v>
      </c>
      <c r="G16" s="34" t="n">
        <v>0</v>
      </c>
      <c r="H16" s="34" t="n">
        <v>0</v>
      </c>
      <c r="I16" s="34" t="n">
        <v>0</v>
      </c>
      <c r="J16" s="33" t="n">
        <v>0</v>
      </c>
      <c r="K16" s="33"/>
      <c r="L16" s="46" t="n">
        <v>2734803.81853676</v>
      </c>
      <c r="M16" s="34"/>
      <c r="N16" s="46" t="n">
        <v>793894.774749503</v>
      </c>
      <c r="O16" s="33"/>
      <c r="P16" s="46" t="n">
        <v>18558684.8289421</v>
      </c>
      <c r="Q16" s="34"/>
      <c r="R16" s="46" t="n">
        <v>20018134.0063628</v>
      </c>
      <c r="S16" s="34"/>
      <c r="T16" s="46" t="n">
        <v>76541070.3790332</v>
      </c>
      <c r="U16" s="33"/>
      <c r="V16" s="46" t="n">
        <v>123359.29092606</v>
      </c>
      <c r="W16" s="34"/>
      <c r="X16" s="46" t="n">
        <v>309842.973335814</v>
      </c>
      <c r="Y16" s="33"/>
      <c r="Z16" s="33" t="n">
        <f aca="false">R16+V16-N16-L16-F16</f>
        <v>-2692298.82840284</v>
      </c>
      <c r="AA16" s="33"/>
      <c r="AB16" s="33" t="n">
        <f aca="false">T16-P16-D16</f>
        <v>-48228543.1417584</v>
      </c>
      <c r="AC16" s="13"/>
      <c r="AD16" s="33" t="n">
        <v>6221730755.7716</v>
      </c>
      <c r="AE16" s="33" t="n">
        <v>110.48458935</v>
      </c>
      <c r="AF16" s="33" t="n">
        <f aca="false">AD16*100/AE16</f>
        <v>5631310929.76416</v>
      </c>
      <c r="AG16" s="33"/>
      <c r="AH16" s="33"/>
      <c r="AI16" s="35" t="n">
        <f aca="false">AB16/AF16</f>
        <v>-0.0085643545070203</v>
      </c>
      <c r="AJ16" s="36" t="n">
        <f aca="false">AJ15+1</f>
        <v>2027</v>
      </c>
      <c r="AK16" s="37" t="n">
        <f aca="false">SUM(AB62:AB65)/AVERAGE(AF62:AF65)</f>
        <v>-0.0322620013916176</v>
      </c>
      <c r="AL16" s="33" t="n">
        <v>20162016.973115</v>
      </c>
      <c r="AM16" s="37" t="n">
        <f aca="false">AL16/AVERAGE(AF62:AF65)</f>
        <v>0.00268469998558256</v>
      </c>
      <c r="AN16" s="37" t="n">
        <f aca="false">(AF65-AF61)/AF61</f>
        <v>0.0295974828454528</v>
      </c>
      <c r="AO16" s="37"/>
      <c r="AP16" s="33" t="n">
        <f aca="false">AP15*(1+AN16)</f>
        <v>767100456.121611</v>
      </c>
      <c r="AQ16" s="33" t="n">
        <f aca="false">(((((((((((AQ15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12)*((1+AN16)^(1/12))-AL16/12</f>
        <v>507650555.204352</v>
      </c>
      <c r="AR16" s="38" t="n">
        <f aca="false">AP16/AF65</f>
        <v>0.101039331764617</v>
      </c>
      <c r="AS16" s="38" t="n">
        <f aca="false">AQ16/AF65</f>
        <v>0.0668656529382288</v>
      </c>
      <c r="AV16" s="32" t="n">
        <v>11069835</v>
      </c>
      <c r="AX16" s="32" t="n">
        <f aca="false">(AV16-AV15)/AV15</f>
        <v>0.00277901654990503</v>
      </c>
      <c r="AY16" s="48" t="n">
        <v>6984.1911310188</v>
      </c>
      <c r="AZ16" s="35" t="n">
        <f aca="false">(AY16-AY15)/AY15</f>
        <v>0.0437209698127204</v>
      </c>
      <c r="BD16" s="35" t="n">
        <f aca="false">T23/AF23</f>
        <v>0.0144523087608588</v>
      </c>
      <c r="BE16" s="32" t="n">
        <f aca="false">BE15+1</f>
        <v>2027</v>
      </c>
      <c r="BF16" s="35" t="n">
        <f aca="false">SUM(T62:T65)/AVERAGE(AF62:AF65)</f>
        <v>0.0425141319828877</v>
      </c>
      <c r="BG16" s="35" t="n">
        <f aca="false">SUM(P62:P65)/AVERAGE(AF62:AF65)</f>
        <v>0.00975901507012949</v>
      </c>
      <c r="BH16" s="35" t="n">
        <f aca="false">SUM(D62:D65)/AVERAGE(AF62:AF65)</f>
        <v>0.0650171183043757</v>
      </c>
      <c r="BI16" s="35" t="n">
        <f aca="false">(SUM(H62:H65)+SUM(J62:J65))/AVERAGE(AF62:AF65)</f>
        <v>0.00588687387871265</v>
      </c>
      <c r="BJ16" s="37" t="n">
        <f aca="false">AK16-BI16</f>
        <v>-0.0381488752703302</v>
      </c>
      <c r="BK16" s="16" t="n">
        <f aca="false">BI16+BH16</f>
        <v>0.0709039921830884</v>
      </c>
    </row>
    <row r="17" s="32" customFormat="true" ht="12" hidden="false" customHeight="false" outlineLevel="0" collapsed="false">
      <c r="A17" s="32" t="n">
        <v>2015</v>
      </c>
      <c r="B17" s="32" t="n">
        <v>4</v>
      </c>
      <c r="C17" s="33"/>
      <c r="D17" s="46" t="n">
        <v>114771012.909414</v>
      </c>
      <c r="E17" s="33"/>
      <c r="F17" s="46" t="n">
        <v>20860990.1665908</v>
      </c>
      <c r="G17" s="34" t="n">
        <v>0</v>
      </c>
      <c r="H17" s="34" t="n">
        <v>0</v>
      </c>
      <c r="I17" s="34" t="n">
        <v>0</v>
      </c>
      <c r="J17" s="33" t="n">
        <v>0</v>
      </c>
      <c r="K17" s="33"/>
      <c r="L17" s="46" t="n">
        <v>2602828.7029223</v>
      </c>
      <c r="M17" s="34"/>
      <c r="N17" s="46" t="n">
        <v>858883.926384002</v>
      </c>
      <c r="O17" s="33"/>
      <c r="P17" s="46" t="n">
        <v>18231416.4640286</v>
      </c>
      <c r="Q17" s="34"/>
      <c r="R17" s="46" t="n">
        <v>23064733.3455511</v>
      </c>
      <c r="S17" s="34"/>
      <c r="T17" s="46" t="n">
        <v>88190007.0063639</v>
      </c>
      <c r="U17" s="33"/>
      <c r="V17" s="46" t="n">
        <v>115904.1045511</v>
      </c>
      <c r="W17" s="34"/>
      <c r="X17" s="46" t="n">
        <v>291117.694551788</v>
      </c>
      <c r="Y17" s="33"/>
      <c r="Z17" s="33" t="n">
        <f aca="false">R17+V17-N17-L17-F17</f>
        <v>-1142065.34579487</v>
      </c>
      <c r="AA17" s="33"/>
      <c r="AB17" s="33" t="n">
        <f aca="false">T17-P17-D17</f>
        <v>-44812422.367079</v>
      </c>
      <c r="AC17" s="13"/>
      <c r="AD17" s="33" t="n">
        <v>6552140231.30253</v>
      </c>
      <c r="AE17" s="33" t="n">
        <v>115.79241048</v>
      </c>
      <c r="AF17" s="33" t="n">
        <f aca="false">AD17*100/AE17</f>
        <v>5658523044.94018</v>
      </c>
      <c r="AG17" s="33"/>
      <c r="AH17" s="33"/>
      <c r="AI17" s="35" t="n">
        <f aca="false">AB17/AF17</f>
        <v>-0.00791945566204771</v>
      </c>
      <c r="AJ17" s="36" t="n">
        <f aca="false">AJ16+1</f>
        <v>2028</v>
      </c>
      <c r="AK17" s="37" t="n">
        <f aca="false">SUM(AB66:AB69)/AVERAGE(AF66:AF69)</f>
        <v>-0.0304031691772687</v>
      </c>
      <c r="AL17" s="33" t="n">
        <v>18722311.6535505</v>
      </c>
      <c r="AM17" s="37" t="n">
        <f aca="false">AL17/AVERAGE(AF66:AF69)</f>
        <v>0.00242230005082899</v>
      </c>
      <c r="AN17" s="37" t="n">
        <f aca="false">(AF69-AF65)/AF65</f>
        <v>0.0282044572871539</v>
      </c>
      <c r="AO17" s="37"/>
      <c r="AP17" s="33" t="n">
        <f aca="false">AP16*(1+AN17)</f>
        <v>788736108.171249</v>
      </c>
      <c r="AQ17" s="33" t="n">
        <f aca="false">(((((((((((AQ16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12)*((1+AN17)^(1/12))-AL17/12</f>
        <v>503005443.249712</v>
      </c>
      <c r="AR17" s="38" t="n">
        <f aca="false">AP17/AF69</f>
        <v>0.101039331764617</v>
      </c>
      <c r="AS17" s="38" t="n">
        <f aca="false">AQ17/AF69</f>
        <v>0.0644364234544228</v>
      </c>
      <c r="AV17" s="32" t="n">
        <v>11079853</v>
      </c>
      <c r="AX17" s="32" t="n">
        <f aca="false">(AV17-AV16)/AV16</f>
        <v>0.000904981871906853</v>
      </c>
      <c r="AY17" s="48" t="n">
        <v>6967.8308273951</v>
      </c>
      <c r="AZ17" s="35" t="n">
        <f aca="false">(AY17-AY16)/AY16</f>
        <v>-0.00234247650397756</v>
      </c>
      <c r="BD17" s="35" t="n">
        <f aca="false">T24/AF24</f>
        <v>0.013109265162362</v>
      </c>
      <c r="BE17" s="32" t="n">
        <f aca="false">BE16+1</f>
        <v>2028</v>
      </c>
      <c r="BF17" s="35" t="n">
        <f aca="false">SUM(T66:T69)/AVERAGE(AF66:AF69)</f>
        <v>0.0426494572398921</v>
      </c>
      <c r="BG17" s="35" t="n">
        <f aca="false">SUM(P66:P69)/AVERAGE(AF66:AF69)</f>
        <v>0.00946444934591791</v>
      </c>
      <c r="BH17" s="35" t="n">
        <f aca="false">SUM(D66:D69)/AVERAGE(AF66:AF69)</f>
        <v>0.0635881770712429</v>
      </c>
      <c r="BI17" s="35" t="n">
        <f aca="false">(SUM(H66:H69)+SUM(J66:J69))/AVERAGE(AF66:AF69)</f>
        <v>0.00683454024367291</v>
      </c>
      <c r="BJ17" s="37" t="n">
        <f aca="false">AK17-BI17</f>
        <v>-0.0372377094209416</v>
      </c>
      <c r="BK17" s="16" t="n">
        <f aca="false">BI17+BH17</f>
        <v>0.0704227173149158</v>
      </c>
    </row>
    <row r="18" s="24" customFormat="true" ht="12" hidden="false" customHeight="false" outlineLevel="0" collapsed="false">
      <c r="A18" s="24" t="n">
        <f aca="false">A14+1</f>
        <v>2016</v>
      </c>
      <c r="B18" s="24" t="n">
        <f aca="false">B14</f>
        <v>1</v>
      </c>
      <c r="C18" s="25"/>
      <c r="D18" s="43" t="n">
        <v>100240264.607249</v>
      </c>
      <c r="E18" s="25"/>
      <c r="F18" s="43" t="n">
        <v>18219854.658935</v>
      </c>
      <c r="G18" s="26" t="n">
        <v>0</v>
      </c>
      <c r="H18" s="26" t="n">
        <v>0</v>
      </c>
      <c r="I18" s="26" t="n">
        <v>0</v>
      </c>
      <c r="J18" s="25" t="n">
        <v>0</v>
      </c>
      <c r="K18" s="25"/>
      <c r="L18" s="43" t="n">
        <v>2640788.59994282</v>
      </c>
      <c r="M18" s="26"/>
      <c r="N18" s="43" t="n">
        <v>746581.108408701</v>
      </c>
      <c r="O18" s="25"/>
      <c r="P18" s="43" t="n">
        <v>17810533.5803099</v>
      </c>
      <c r="Q18" s="26"/>
      <c r="R18" s="43" t="n">
        <v>18956103.4837387</v>
      </c>
      <c r="S18" s="26"/>
      <c r="T18" s="43" t="n">
        <v>72480304.6277891</v>
      </c>
      <c r="U18" s="25"/>
      <c r="V18" s="43" t="n">
        <v>109424.910354893</v>
      </c>
      <c r="W18" s="26"/>
      <c r="X18" s="43" t="n">
        <v>274843.826734437</v>
      </c>
      <c r="Y18" s="25"/>
      <c r="Z18" s="25" t="n">
        <f aca="false">R18+V18-N18-L18-F18</f>
        <v>-2541695.97319295</v>
      </c>
      <c r="AA18" s="25"/>
      <c r="AB18" s="25" t="n">
        <f aca="false">T18-P18-D18</f>
        <v>-45570493.5597697</v>
      </c>
      <c r="AC18" s="13"/>
      <c r="AD18" s="25" t="n">
        <v>6962845278.25187</v>
      </c>
      <c r="AE18" s="25" t="n">
        <v>131.11898839</v>
      </c>
      <c r="AF18" s="25" t="n">
        <f aca="false">AD18*100/AE18</f>
        <v>5310325654.3908</v>
      </c>
      <c r="AG18" s="25"/>
      <c r="AH18" s="25"/>
      <c r="AI18" s="27" t="n">
        <f aca="false">AB18/AF18</f>
        <v>-0.00858148756321377</v>
      </c>
      <c r="AJ18" s="28" t="n">
        <f aca="false">AJ17+1</f>
        <v>2029</v>
      </c>
      <c r="AK18" s="29" t="n">
        <f aca="false">SUM(AB70:AB73)/AVERAGE(AF70:AF73)</f>
        <v>-0.0281885803230979</v>
      </c>
      <c r="AL18" s="25" t="n">
        <v>17359549.5981774</v>
      </c>
      <c r="AM18" s="29" t="n">
        <f aca="false">AL18/AVERAGE(AF70:AF73)</f>
        <v>0.00217940790072837</v>
      </c>
      <c r="AN18" s="29" t="n">
        <f aca="false">(AF73-AF69)/AF69</f>
        <v>0.0309814024009083</v>
      </c>
      <c r="AO18" s="29"/>
      <c r="AP18" s="25" t="n">
        <f aca="false">AP17*(1+AN18)</f>
        <v>813172258.926629</v>
      </c>
      <c r="AQ18" s="25" t="n">
        <f aca="false">(((((((((((AQ17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12)*((1+AN18)^(1/12))-AL18/12</f>
        <v>500984563.352777</v>
      </c>
      <c r="AR18" s="30" t="n">
        <f aca="false">AP18/AF73</f>
        <v>0.101039331764617</v>
      </c>
      <c r="AS18" s="30" t="n">
        <f aca="false">AQ18/AF73</f>
        <v>0.0622489822419291</v>
      </c>
      <c r="AV18" s="24" t="n">
        <v>11091626</v>
      </c>
      <c r="AX18" s="24" t="n">
        <f aca="false">(AV18-AV17)/AV17</f>
        <v>0.00106255922348428</v>
      </c>
      <c r="AY18" s="45" t="n">
        <v>6546.8359095505</v>
      </c>
      <c r="AZ18" s="27" t="n">
        <f aca="false">(AY18-AY17)/AY17</f>
        <v>-0.0604197960991523</v>
      </c>
      <c r="BD18" s="27" t="n">
        <f aca="false">T25/AF25</f>
        <v>0.0149433529050374</v>
      </c>
      <c r="BE18" s="24" t="n">
        <f aca="false">BE17+1</f>
        <v>2029</v>
      </c>
      <c r="BF18" s="27" t="n">
        <f aca="false">SUM(T70:T73)/AVERAGE(AF70:AF73)</f>
        <v>0.043031615608543</v>
      </c>
      <c r="BG18" s="27" t="n">
        <f aca="false">SUM(P70:P73)/AVERAGE(AF70:AF73)</f>
        <v>0.00909562377684439</v>
      </c>
      <c r="BH18" s="27" t="n">
        <f aca="false">SUM(D70:D73)/AVERAGE(AF70:AF73)</f>
        <v>0.0621245721547965</v>
      </c>
      <c r="BI18" s="27" t="n">
        <f aca="false">(SUM(H70:H73)+SUM(J70:J73))/AVERAGE(AF70:AF73)</f>
        <v>0.00774230300474743</v>
      </c>
      <c r="BJ18" s="29" t="n">
        <f aca="false">AK18-BI18</f>
        <v>-0.0359308833278453</v>
      </c>
      <c r="BK18" s="16" t="n">
        <f aca="false">BI18+BH18</f>
        <v>0.0698668751595439</v>
      </c>
    </row>
    <row r="19" s="32" customFormat="true" ht="12" hidden="false" customHeight="false" outlineLevel="0" collapsed="false">
      <c r="A19" s="32" t="n">
        <f aca="false">A15+1</f>
        <v>2016</v>
      </c>
      <c r="B19" s="32" t="n">
        <f aca="false">B15</f>
        <v>2</v>
      </c>
      <c r="C19" s="33"/>
      <c r="D19" s="46" t="n">
        <v>103301064.508315</v>
      </c>
      <c r="E19" s="33"/>
      <c r="F19" s="46" t="n">
        <v>18776191.272331</v>
      </c>
      <c r="G19" s="34" t="n">
        <v>0</v>
      </c>
      <c r="H19" s="34" t="n">
        <v>0</v>
      </c>
      <c r="I19" s="34" t="n">
        <v>0</v>
      </c>
      <c r="J19" s="33" t="n">
        <v>0</v>
      </c>
      <c r="K19" s="33"/>
      <c r="L19" s="46" t="n">
        <v>2605355.52042699</v>
      </c>
      <c r="M19" s="34"/>
      <c r="N19" s="46" t="n">
        <v>770770.9933443</v>
      </c>
      <c r="O19" s="33"/>
      <c r="P19" s="46" t="n">
        <v>17759756.7720062</v>
      </c>
      <c r="Q19" s="34"/>
      <c r="R19" s="46" t="n">
        <v>21350096.7974559</v>
      </c>
      <c r="S19" s="34"/>
      <c r="T19" s="46" t="n">
        <v>81633945.5542571</v>
      </c>
      <c r="U19" s="33"/>
      <c r="V19" s="46" t="n">
        <v>106122.576781039</v>
      </c>
      <c r="W19" s="34"/>
      <c r="X19" s="46" t="n">
        <v>266549.316886103</v>
      </c>
      <c r="Y19" s="33"/>
      <c r="Z19" s="33" t="n">
        <f aca="false">R19+V19-N19-L19-F19</f>
        <v>-696098.411865376</v>
      </c>
      <c r="AA19" s="33"/>
      <c r="AB19" s="33" t="n">
        <f aca="false">T19-P19-D19</f>
        <v>-39426875.7260646</v>
      </c>
      <c r="AC19" s="13"/>
      <c r="AD19" s="33" t="n">
        <v>8401125356.75455</v>
      </c>
      <c r="AE19" s="33" t="n">
        <v>147.89635652</v>
      </c>
      <c r="AF19" s="33" t="n">
        <f aca="false">AD19*100/AE19</f>
        <v>5680414010.48204</v>
      </c>
      <c r="AG19" s="33"/>
      <c r="AH19" s="33"/>
      <c r="AI19" s="35" t="n">
        <f aca="false">AB19/AF19</f>
        <v>-0.0069408454477632</v>
      </c>
      <c r="AJ19" s="36" t="n">
        <f aca="false">AJ18+1</f>
        <v>2030</v>
      </c>
      <c r="AK19" s="37" t="n">
        <f aca="false">SUM(AB74:AB77)/AVERAGE(AF74:AF77)</f>
        <v>-0.0265027072351172</v>
      </c>
      <c r="AL19" s="33" t="n">
        <v>16025265.5474805</v>
      </c>
      <c r="AM19" s="37" t="n">
        <f aca="false">AL19/AVERAGE(AF74:AF77)</f>
        <v>0.00195485128825692</v>
      </c>
      <c r="AN19" s="37" t="n">
        <f aca="false">(AF77-AF73)/AF73</f>
        <v>0.0251312471571696</v>
      </c>
      <c r="AO19" s="37"/>
      <c r="AP19" s="33" t="n">
        <f aca="false">AP18*(1+AN19)</f>
        <v>833608291.947068</v>
      </c>
      <c r="AQ19" s="33" t="n">
        <f aca="false">(((((((((((AQ18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12)*((1+AN19)^(1/12))-AL19/12</f>
        <v>497365905.073952</v>
      </c>
      <c r="AR19" s="38" t="n">
        <f aca="false">AP19/AF77</f>
        <v>0.101039331764617</v>
      </c>
      <c r="AS19" s="38" t="n">
        <f aca="false">AQ19/AF77</f>
        <v>0.0602843315939174</v>
      </c>
      <c r="AV19" s="32" t="n">
        <v>11171229</v>
      </c>
      <c r="AX19" s="32" t="n">
        <f aca="false">(AV19-AV18)/AV18</f>
        <v>0.00717685576488064</v>
      </c>
      <c r="AY19" s="48" t="n">
        <v>6356.2046503346</v>
      </c>
      <c r="AZ19" s="35" t="n">
        <f aca="false">(AY19-AY18)/AY18</f>
        <v>-0.029118075028856</v>
      </c>
      <c r="BD19" s="35" t="n">
        <f aca="false">T26/AF26</f>
        <v>0.0122550511791077</v>
      </c>
      <c r="BE19" s="32" t="n">
        <f aca="false">BE18+1</f>
        <v>2030</v>
      </c>
      <c r="BF19" s="35" t="n">
        <f aca="false">SUM(T74:T77)/AVERAGE(AF74:AF77)</f>
        <v>0.0433559352387985</v>
      </c>
      <c r="BG19" s="35" t="n">
        <f aca="false">SUM(P74:P77)/AVERAGE(AF74:AF77)</f>
        <v>0.00871007836444122</v>
      </c>
      <c r="BH19" s="35" t="n">
        <f aca="false">SUM(D74:D77)/AVERAGE(AF74:AF77)</f>
        <v>0.0611485641094745</v>
      </c>
      <c r="BI19" s="35" t="n">
        <f aca="false">(SUM(H74:H77)+SUM(J74:J77))/AVERAGE(AF74:AF77)</f>
        <v>0.00840913922583939</v>
      </c>
      <c r="BJ19" s="37" t="n">
        <f aca="false">AK19-BI19</f>
        <v>-0.0349118464609566</v>
      </c>
      <c r="BK19" s="16" t="n">
        <f aca="false">BI19+BH19</f>
        <v>0.0695577033353139</v>
      </c>
    </row>
    <row r="20" s="32" customFormat="true" ht="12" hidden="false" customHeight="false" outlineLevel="0" collapsed="false">
      <c r="A20" s="32" t="n">
        <f aca="false">A16+1</f>
        <v>2016</v>
      </c>
      <c r="B20" s="32" t="n">
        <f aca="false">B16</f>
        <v>3</v>
      </c>
      <c r="C20" s="33"/>
      <c r="D20" s="46" t="n">
        <v>98292405.2986879</v>
      </c>
      <c r="E20" s="33"/>
      <c r="F20" s="46" t="n">
        <v>17865808.1723551</v>
      </c>
      <c r="G20" s="34" t="n">
        <v>0</v>
      </c>
      <c r="H20" s="34" t="n">
        <v>0</v>
      </c>
      <c r="I20" s="34" t="n">
        <v>0</v>
      </c>
      <c r="J20" s="33" t="n">
        <v>0</v>
      </c>
      <c r="K20" s="33"/>
      <c r="L20" s="46" t="n">
        <v>2268350.2564358</v>
      </c>
      <c r="M20" s="34"/>
      <c r="N20" s="46" t="n">
        <v>735585.0293926</v>
      </c>
      <c r="O20" s="33"/>
      <c r="P20" s="46" t="n">
        <v>15817452.0629758</v>
      </c>
      <c r="Q20" s="34"/>
      <c r="R20" s="46" t="n">
        <v>18954291.2400463</v>
      </c>
      <c r="S20" s="34"/>
      <c r="T20" s="46" t="n">
        <v>72473375.3569612</v>
      </c>
      <c r="U20" s="33"/>
      <c r="V20" s="46" t="n">
        <v>115976.965700388</v>
      </c>
      <c r="W20" s="34"/>
      <c r="X20" s="46" t="n">
        <v>291300.700752347</v>
      </c>
      <c r="Y20" s="33"/>
      <c r="Z20" s="33" t="n">
        <f aca="false">R20+V20-N20-L20-F20</f>
        <v>-1799475.25243678</v>
      </c>
      <c r="AA20" s="33"/>
      <c r="AB20" s="33" t="n">
        <f aca="false">T20-P20-D20</f>
        <v>-41636482.0047025</v>
      </c>
      <c r="AC20" s="13"/>
      <c r="AD20" s="33" t="n">
        <v>8448889759.27482</v>
      </c>
      <c r="AE20" s="33" t="n">
        <v>155.88165151</v>
      </c>
      <c r="AF20" s="33" t="n">
        <f aca="false">AD20*100/AE20</f>
        <v>5420066876.01255</v>
      </c>
      <c r="AG20" s="33"/>
      <c r="AH20" s="33"/>
      <c r="AI20" s="35" t="n">
        <f aca="false">AB20/AF20</f>
        <v>-0.00768191296475916</v>
      </c>
      <c r="AJ20" s="36" t="n">
        <f aca="false">AJ19+1</f>
        <v>2031</v>
      </c>
      <c r="AK20" s="37" t="n">
        <f aca="false">SUM(AB78:AB81)/AVERAGE(AF78:AF81)</f>
        <v>-0.0254167564594063</v>
      </c>
      <c r="AL20" s="33" t="n">
        <v>14737318.7914761</v>
      </c>
      <c r="AM20" s="37" t="n">
        <f aca="false">AL20/AVERAGE(AF78:AF81)</f>
        <v>0.00176716892454153</v>
      </c>
      <c r="AN20" s="37" t="n">
        <f aca="false">(AF81-AF77)/AF77</f>
        <v>0.0217603686021438</v>
      </c>
      <c r="AO20" s="37"/>
      <c r="AP20" s="33" t="n">
        <f aca="false">AP19*(1+AN20)</f>
        <v>851747915.649639</v>
      </c>
      <c r="AQ20" s="33" t="n">
        <f aca="false">(((((((((((AQ19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12)*((1+AN20)^(1/12))-AL20/12</f>
        <v>493305040.314989</v>
      </c>
      <c r="AR20" s="38" t="n">
        <f aca="false">AP20/AF81</f>
        <v>0.101039331764617</v>
      </c>
      <c r="AS20" s="38" t="n">
        <f aca="false">AQ20/AF81</f>
        <v>0.0585187362525307</v>
      </c>
      <c r="AV20" s="32" t="n">
        <v>11262070</v>
      </c>
      <c r="AX20" s="32" t="n">
        <f aca="false">(AV20-AV19)/AV19</f>
        <v>0.00813169258279461</v>
      </c>
      <c r="AY20" s="48" t="n">
        <v>6421.7509021331</v>
      </c>
      <c r="AZ20" s="35" t="n">
        <f aca="false">(AY20-AY19)/AY19</f>
        <v>0.0103121682520164</v>
      </c>
      <c r="BD20" s="35" t="n">
        <f aca="false">T27/AF27</f>
        <v>0.0141448784681389</v>
      </c>
      <c r="BE20" s="32" t="n">
        <f aca="false">BE19+1</f>
        <v>2031</v>
      </c>
      <c r="BF20" s="35" t="n">
        <f aca="false">SUM(T78:T81)/AVERAGE(AF78:AF81)</f>
        <v>0.0435901477806121</v>
      </c>
      <c r="BG20" s="35" t="n">
        <f aca="false">SUM(P78:P81)/AVERAGE(AF78:AF81)</f>
        <v>0.00845235796975084</v>
      </c>
      <c r="BH20" s="35" t="n">
        <f aca="false">SUM(D78:D81)/AVERAGE(AF78:AF81)</f>
        <v>0.0605545462702675</v>
      </c>
      <c r="BI20" s="35" t="n">
        <f aca="false">(SUM(H78:H81)+SUM(J78:J81))/AVERAGE(AF78:AF81)</f>
        <v>0.00914425743780728</v>
      </c>
      <c r="BJ20" s="37" t="n">
        <f aca="false">AK20-BI20</f>
        <v>-0.0345610138972136</v>
      </c>
      <c r="BK20" s="16" t="n">
        <f aca="false">BI20+BH20</f>
        <v>0.0696988037080748</v>
      </c>
    </row>
    <row r="21" customFormat="false" ht="12" hidden="false" customHeight="false" outlineLevel="0" collapsed="false">
      <c r="A21" s="32" t="n">
        <f aca="false">A17+1</f>
        <v>2016</v>
      </c>
      <c r="B21" s="32" t="n">
        <f aca="false">B17</f>
        <v>4</v>
      </c>
      <c r="C21" s="33"/>
      <c r="D21" s="46" t="n">
        <v>107380385.59189</v>
      </c>
      <c r="E21" s="33"/>
      <c r="F21" s="46" t="n">
        <v>19517656.1671122</v>
      </c>
      <c r="G21" s="46" t="n">
        <v>22713.9491772623</v>
      </c>
      <c r="H21" s="46" t="n">
        <v>124965.446674835</v>
      </c>
      <c r="I21" s="49" t="n">
        <v>702.4932735236</v>
      </c>
      <c r="J21" s="46" t="n">
        <v>3864.91072190223</v>
      </c>
      <c r="K21" s="33"/>
      <c r="L21" s="46" t="n">
        <v>3682918.27389836</v>
      </c>
      <c r="M21" s="34"/>
      <c r="N21" s="46" t="n">
        <v>805276.032500777</v>
      </c>
      <c r="O21" s="33"/>
      <c r="P21" s="46" t="n">
        <v>23541071.5670935</v>
      </c>
      <c r="Q21" s="34"/>
      <c r="R21" s="46" t="n">
        <v>22010676.4691931</v>
      </c>
      <c r="S21" s="34"/>
      <c r="T21" s="46" t="n">
        <v>84159729.1827077</v>
      </c>
      <c r="U21" s="33"/>
      <c r="V21" s="46" t="n">
        <v>116561.029306822</v>
      </c>
      <c r="W21" s="34"/>
      <c r="X21" s="46" t="n">
        <v>292767.700141499</v>
      </c>
      <c r="Y21" s="33"/>
      <c r="Z21" s="33" t="n">
        <f aca="false">R21+V21-N21-L21-F21</f>
        <v>-1878612.97501143</v>
      </c>
      <c r="AA21" s="33"/>
      <c r="AB21" s="33" t="n">
        <f aca="false">T21-P21-D21</f>
        <v>-46761727.9762759</v>
      </c>
      <c r="AC21" s="13"/>
      <c r="AD21" s="33" t="n">
        <v>8942134800.35199</v>
      </c>
      <c r="AE21" s="33" t="n">
        <v>164.01000929</v>
      </c>
      <c r="AF21" s="33" t="n">
        <f aca="false">AD21*100/AE21</f>
        <v>5452188460.36442</v>
      </c>
      <c r="AG21" s="33"/>
      <c r="AH21" s="33"/>
      <c r="AI21" s="35" t="n">
        <f aca="false">AB21/AF21</f>
        <v>-0.00857668958368148</v>
      </c>
      <c r="AJ21" s="36" t="n">
        <f aca="false">AJ20+1</f>
        <v>2032</v>
      </c>
      <c r="AK21" s="37" t="n">
        <f aca="false">SUM(AB82:AB85)/AVERAGE(AF82:AF85)</f>
        <v>-0.0245481966524801</v>
      </c>
      <c r="AL21" s="33" t="n">
        <v>13495739.4438584</v>
      </c>
      <c r="AM21" s="37" t="n">
        <f aca="false">AL21/AVERAGE(AF82:AF85)</f>
        <v>0.00158013605712061</v>
      </c>
      <c r="AN21" s="37" t="n">
        <f aca="false">(AF85-AF81)/AF81</f>
        <v>0.0256008927396132</v>
      </c>
      <c r="AO21" s="37"/>
      <c r="AP21" s="33" t="n">
        <f aca="false">AP20*(1+AN21)</f>
        <v>873553422.679375</v>
      </c>
      <c r="AQ21" s="33" t="n">
        <f aca="false">(((((((((((AQ20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12)*((1+AN21)^(1/12))-AL21/12</f>
        <v>492280717.524054</v>
      </c>
      <c r="AR21" s="38" t="n">
        <f aca="false">AP21/AF85</f>
        <v>0.101039331764617</v>
      </c>
      <c r="AS21" s="38" t="n">
        <f aca="false">AQ21/AF85</f>
        <v>0.0569395224698158</v>
      </c>
      <c r="AV21" s="32" t="n">
        <v>11267048</v>
      </c>
      <c r="AX21" s="32" t="n">
        <f aca="false">(AV21-AV20)/AV20</f>
        <v>0.000442014656275445</v>
      </c>
      <c r="AY21" s="48" t="n">
        <v>6485.7556979743</v>
      </c>
      <c r="AZ21" s="35" t="n">
        <f aca="false">(AY21-AY20)/AY20</f>
        <v>0.00996687613964289</v>
      </c>
      <c r="BD21" s="35" t="n">
        <f aca="false">T28/AF28</f>
        <v>0.0123831502537997</v>
      </c>
      <c r="BE21" s="32" t="n">
        <f aca="false">BE20+1</f>
        <v>2032</v>
      </c>
      <c r="BF21" s="35" t="n">
        <f aca="false">SUM(T82:T85)/AVERAGE(AF82:AF85)</f>
        <v>0.0437072928015643</v>
      </c>
      <c r="BG21" s="35" t="n">
        <f aca="false">SUM(P82:P85)/AVERAGE(AF82:AF85)</f>
        <v>0.00824213754115141</v>
      </c>
      <c r="BH21" s="35" t="n">
        <f aca="false">SUM(D82:D85)/AVERAGE(AF82:AF85)</f>
        <v>0.0600133519128931</v>
      </c>
      <c r="BI21" s="35" t="n">
        <f aca="false">(SUM(H82:H85)+SUM(J82:J85))/AVERAGE(AF82:AF85)</f>
        <v>0.00987907724079856</v>
      </c>
      <c r="BJ21" s="37" t="n">
        <f aca="false">AK21-BI21</f>
        <v>-0.0344272738932787</v>
      </c>
      <c r="BK21" s="16" t="n">
        <f aca="false">BI21+BH21</f>
        <v>0.0698924291536916</v>
      </c>
    </row>
    <row r="22" s="24" customFormat="true" ht="12" hidden="false" customHeight="false" outlineLevel="0" collapsed="false">
      <c r="A22" s="24" t="n">
        <f aca="false">A18+1</f>
        <v>2017</v>
      </c>
      <c r="B22" s="24" t="n">
        <f aca="false">B18</f>
        <v>1</v>
      </c>
      <c r="C22" s="25"/>
      <c r="D22" s="43" t="n">
        <v>102535854.504951</v>
      </c>
      <c r="E22" s="25"/>
      <c r="F22" s="43" t="n">
        <v>18637105.2962565</v>
      </c>
      <c r="G22" s="43" t="n">
        <v>68797.3115486279</v>
      </c>
      <c r="H22" s="43" t="n">
        <v>378502.509652012</v>
      </c>
      <c r="I22" s="43" t="n">
        <v>2127.7519035658</v>
      </c>
      <c r="J22" s="43" t="n">
        <v>11706.2631851137</v>
      </c>
      <c r="K22" s="25"/>
      <c r="L22" s="43" t="n">
        <v>4044937.09037772</v>
      </c>
      <c r="M22" s="26"/>
      <c r="N22" s="43" t="n">
        <v>770217.787783433</v>
      </c>
      <c r="O22" s="25"/>
      <c r="P22" s="43" t="n">
        <v>25226708.8081896</v>
      </c>
      <c r="Q22" s="26"/>
      <c r="R22" s="43" t="n">
        <v>19236463.4868763</v>
      </c>
      <c r="S22" s="26"/>
      <c r="T22" s="43" t="n">
        <v>73552285.3990639</v>
      </c>
      <c r="U22" s="25"/>
      <c r="V22" s="43" t="n">
        <v>87135.5671138854</v>
      </c>
      <c r="W22" s="26"/>
      <c r="X22" s="43" t="n">
        <v>218859.422708997</v>
      </c>
      <c r="Y22" s="25"/>
      <c r="Z22" s="25" t="n">
        <f aca="false">R22+V22-N22-L22-F22</f>
        <v>-4128661.12042746</v>
      </c>
      <c r="AA22" s="25"/>
      <c r="AB22" s="25" t="n">
        <f aca="false">T22-P22-D22</f>
        <v>-54210277.9140765</v>
      </c>
      <c r="AC22" s="13"/>
      <c r="AD22" s="25" t="n">
        <v>9157377218.4824</v>
      </c>
      <c r="AE22" s="25" t="n">
        <v>172.09591728</v>
      </c>
      <c r="AF22" s="25" t="n">
        <f aca="false">AD22*100/AE22</f>
        <v>5321089171.21105</v>
      </c>
      <c r="AG22" s="25"/>
      <c r="AH22" s="25"/>
      <c r="AI22" s="27" t="n">
        <f aca="false">AB22/AF22</f>
        <v>-0.0101878160973834</v>
      </c>
      <c r="AJ22" s="28" t="n">
        <f aca="false">AJ21+1</f>
        <v>2033</v>
      </c>
      <c r="AK22" s="29" t="n">
        <f aca="false">SUM(AB86:AB89)/AVERAGE(AF86:AF89)</f>
        <v>-0.023494815264393</v>
      </c>
      <c r="AL22" s="25" t="n">
        <v>12301236.542933</v>
      </c>
      <c r="AM22" s="29" t="n">
        <f aca="false">AL22/AVERAGE(AF86:AF89)</f>
        <v>0.00140769706611748</v>
      </c>
      <c r="AN22" s="29" t="n">
        <f aca="false">(AF89-AF85)/AF85</f>
        <v>0.017746366826217</v>
      </c>
      <c r="AO22" s="29"/>
      <c r="AP22" s="25" t="n">
        <f aca="false">AP21*(1+AN22)</f>
        <v>889055822.160541</v>
      </c>
      <c r="AQ22" s="25" t="n">
        <f aca="false">(((((((((((AQ21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12)*((1+AN22)^(1/12))-AL22/12</f>
        <v>488615937.759292</v>
      </c>
      <c r="AR22" s="30" t="n">
        <f aca="false">AP22/AF89</f>
        <v>0.101039331764617</v>
      </c>
      <c r="AS22" s="30" t="n">
        <f aca="false">AQ22/AF89</f>
        <v>0.0555301777573038</v>
      </c>
      <c r="AV22" s="24" t="n">
        <v>11118502</v>
      </c>
      <c r="AX22" s="24" t="n">
        <f aca="false">(AV22-AV21)/AV21</f>
        <v>-0.013184109981603</v>
      </c>
      <c r="AY22" s="45" t="n">
        <v>6583.2437564606</v>
      </c>
      <c r="AZ22" s="27" t="n">
        <f aca="false">(AY22-AY21)/AY21</f>
        <v>0.0150311024691769</v>
      </c>
      <c r="BD22" s="27" t="n">
        <f aca="false">T29/AF29</f>
        <v>0.0142582351589005</v>
      </c>
      <c r="BE22" s="24" t="n">
        <f aca="false">BE21+1</f>
        <v>2033</v>
      </c>
      <c r="BF22" s="27" t="n">
        <f aca="false">SUM(T86:T89)/AVERAGE(AF86:AF89)</f>
        <v>0.0439077929614641</v>
      </c>
      <c r="BG22" s="27" t="n">
        <f aca="false">SUM(P86:P89)/AVERAGE(AF86:AF89)</f>
        <v>0.0080844584149734</v>
      </c>
      <c r="BH22" s="27" t="n">
        <f aca="false">SUM(D86:D89)/AVERAGE(AF86:AF89)</f>
        <v>0.0593181498108837</v>
      </c>
      <c r="BI22" s="27" t="n">
        <f aca="false">(SUM(H86:H89)+SUM(J86:J89))/AVERAGE(AF86:AF89)</f>
        <v>0.0104687031352867</v>
      </c>
      <c r="BJ22" s="29" t="n">
        <f aca="false">AK22-BI22</f>
        <v>-0.0339635183996797</v>
      </c>
      <c r="BK22" s="16" t="n">
        <f aca="false">BI22+BH22</f>
        <v>0.0697868529461703</v>
      </c>
    </row>
    <row r="23" s="32" customFormat="true" ht="12" hidden="false" customHeight="false" outlineLevel="0" collapsed="false">
      <c r="A23" s="32" t="n">
        <f aca="false">A19+1</f>
        <v>2017</v>
      </c>
      <c r="B23" s="32" t="n">
        <f aca="false">B19</f>
        <v>2</v>
      </c>
      <c r="C23" s="33"/>
      <c r="D23" s="46" t="n">
        <v>109518708.34429</v>
      </c>
      <c r="E23" s="33"/>
      <c r="F23" s="46" t="n">
        <v>19906321.6391685</v>
      </c>
      <c r="G23" s="46" t="n">
        <v>101425.135145915</v>
      </c>
      <c r="H23" s="46" t="n">
        <v>558011.168319977</v>
      </c>
      <c r="I23" s="46" t="n">
        <v>3136.859849874</v>
      </c>
      <c r="J23" s="46" t="n">
        <v>17258.0773707228</v>
      </c>
      <c r="K23" s="33"/>
      <c r="L23" s="46" t="n">
        <v>3730411.45502646</v>
      </c>
      <c r="M23" s="34"/>
      <c r="N23" s="46" t="n">
        <v>825178.862081826</v>
      </c>
      <c r="O23" s="33"/>
      <c r="P23" s="46" t="n">
        <v>23897013.4058111</v>
      </c>
      <c r="Q23" s="34"/>
      <c r="R23" s="46" t="n">
        <v>21829419.8961474</v>
      </c>
      <c r="S23" s="34"/>
      <c r="T23" s="46" t="n">
        <v>83466678.9658522</v>
      </c>
      <c r="U23" s="33"/>
      <c r="V23" s="46" t="n">
        <v>96012.0551035051</v>
      </c>
      <c r="W23" s="34"/>
      <c r="X23" s="46" t="n">
        <v>241154.601376422</v>
      </c>
      <c r="Y23" s="33"/>
      <c r="Z23" s="33" t="n">
        <f aca="false">R23+V23-N23-L23-F23</f>
        <v>-2536480.00502582</v>
      </c>
      <c r="AA23" s="33"/>
      <c r="AB23" s="33" t="n">
        <f aca="false">T23-P23-D23</f>
        <v>-49949042.7842489</v>
      </c>
      <c r="AC23" s="13"/>
      <c r="AD23" s="33" t="n">
        <v>10595155405.8838</v>
      </c>
      <c r="AE23" s="33" t="n">
        <v>183.45579241</v>
      </c>
      <c r="AF23" s="33" t="n">
        <f aca="false">AD23*100/AE23</f>
        <v>5775318002.60904</v>
      </c>
      <c r="AG23" s="33"/>
      <c r="AH23" s="33"/>
      <c r="AI23" s="35" t="n">
        <f aca="false">AB23/AF23</f>
        <v>-0.00864870865321772</v>
      </c>
      <c r="AJ23" s="36" t="n">
        <f aca="false">AJ22+1</f>
        <v>2034</v>
      </c>
      <c r="AK23" s="37" t="n">
        <f aca="false">SUM(AB90:AB93)/AVERAGE(AF90:AF93)</f>
        <v>-0.0223904267028996</v>
      </c>
      <c r="AL23" s="33" t="n">
        <v>11191488.4676351</v>
      </c>
      <c r="AM23" s="37" t="n">
        <f aca="false">AL23/AVERAGE(AF90:AF93)</f>
        <v>0.00125945944562778</v>
      </c>
      <c r="AN23" s="37" t="n">
        <f aca="false">(AF93-AF89)/AF89</f>
        <v>0.0157687745276217</v>
      </c>
      <c r="AO23" s="37"/>
      <c r="AP23" s="33" t="n">
        <f aca="false">AP22*(1+AN23)</f>
        <v>903075142.96266</v>
      </c>
      <c r="AQ23" s="33" t="n">
        <f aca="false">(((((((((((AQ22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12)*((1+AN23)^(1/12))-AL23/12</f>
        <v>485048667.477478</v>
      </c>
      <c r="AR23" s="38" t="n">
        <f aca="false">AP23/AF93</f>
        <v>0.101039331764617</v>
      </c>
      <c r="AS23" s="38" t="n">
        <f aca="false">AQ23/AF93</f>
        <v>0.054269009192814</v>
      </c>
      <c r="AV23" s="32" t="n">
        <v>11135499</v>
      </c>
      <c r="AX23" s="32" t="n">
        <f aca="false">(AV23-AV22)/AV22</f>
        <v>0.00152871313059979</v>
      </c>
      <c r="AY23" s="48" t="n">
        <v>6550.8123021847</v>
      </c>
      <c r="AZ23" s="35" t="n">
        <f aca="false">(AY23-AY22)/AY22</f>
        <v>-0.00492636388316519</v>
      </c>
      <c r="BD23" s="35" t="n">
        <f aca="false">T30/AF30</f>
        <v>0.0114557834768379</v>
      </c>
      <c r="BE23" s="32" t="n">
        <f aca="false">BE22+1</f>
        <v>2034</v>
      </c>
      <c r="BF23" s="35" t="n">
        <f aca="false">SUM(T90:T93)/AVERAGE(AF90:AF93)</f>
        <v>0.0442664347192525</v>
      </c>
      <c r="BG23" s="35" t="n">
        <f aca="false">SUM(P90:P93)/AVERAGE(AF90:AF93)</f>
        <v>0.00781269679771813</v>
      </c>
      <c r="BH23" s="35" t="n">
        <f aca="false">SUM(D90:D93)/AVERAGE(AF90:AF93)</f>
        <v>0.0588441646244339</v>
      </c>
      <c r="BI23" s="35" t="n">
        <f aca="false">(SUM(H90:H93)+SUM(J90:J93))/AVERAGE(AF90:AF93)</f>
        <v>0.0111663213552033</v>
      </c>
      <c r="BJ23" s="37" t="n">
        <f aca="false">AK23-BI23</f>
        <v>-0.0335567480581028</v>
      </c>
      <c r="BK23" s="16" t="n">
        <f aca="false">BI23+BH23</f>
        <v>0.0700104859796372</v>
      </c>
    </row>
    <row r="24" s="32" customFormat="true" ht="12" hidden="false" customHeight="false" outlineLevel="0" collapsed="false">
      <c r="A24" s="32" t="n">
        <f aca="false">A20+1</f>
        <v>2017</v>
      </c>
      <c r="B24" s="32" t="n">
        <f aca="false">B20</f>
        <v>3</v>
      </c>
      <c r="C24" s="33"/>
      <c r="D24" s="46" t="n">
        <v>104922235.937552</v>
      </c>
      <c r="E24" s="33"/>
      <c r="F24" s="46" t="n">
        <v>19070858.3697657</v>
      </c>
      <c r="G24" s="46" t="n">
        <v>122030.702309969</v>
      </c>
      <c r="H24" s="46" t="n">
        <v>671376.919231404</v>
      </c>
      <c r="I24" s="46" t="n">
        <v>3774.145432267</v>
      </c>
      <c r="J24" s="46" t="n">
        <v>20764.2346154038</v>
      </c>
      <c r="K24" s="33"/>
      <c r="L24" s="46" t="n">
        <v>3334119.18104674</v>
      </c>
      <c r="M24" s="34"/>
      <c r="N24" s="46" t="n">
        <v>790802.254506133</v>
      </c>
      <c r="O24" s="33"/>
      <c r="P24" s="46" t="n">
        <v>21651520.9600937</v>
      </c>
      <c r="Q24" s="34"/>
      <c r="R24" s="46" t="n">
        <v>19580626.6111617</v>
      </c>
      <c r="S24" s="34"/>
      <c r="T24" s="46" t="n">
        <v>74868222.9339722</v>
      </c>
      <c r="U24" s="33"/>
      <c r="V24" s="46" t="n">
        <v>104520.384366161</v>
      </c>
      <c r="W24" s="34"/>
      <c r="X24" s="46" t="n">
        <v>262525.071464821</v>
      </c>
      <c r="Y24" s="33"/>
      <c r="Z24" s="33" t="n">
        <f aca="false">R24+V24-N24-L24-F24</f>
        <v>-3510632.80979075</v>
      </c>
      <c r="AA24" s="33"/>
      <c r="AB24" s="33" t="n">
        <f aca="false">T24-P24-D24</f>
        <v>-51705533.9636735</v>
      </c>
      <c r="AC24" s="13"/>
      <c r="AD24" s="33" t="n">
        <v>10937239663.7218</v>
      </c>
      <c r="AE24" s="33" t="n">
        <v>191.50871929</v>
      </c>
      <c r="AF24" s="33" t="n">
        <f aca="false">AD24*100/AE24</f>
        <v>5711092269.98674</v>
      </c>
      <c r="AG24" s="33"/>
      <c r="AH24" s="33"/>
      <c r="AI24" s="35" t="n">
        <f aca="false">AB24/AF24</f>
        <v>-0.00905352803270215</v>
      </c>
      <c r="AJ24" s="36" t="n">
        <f aca="false">AJ23+1</f>
        <v>2035</v>
      </c>
      <c r="AK24" s="37" t="n">
        <f aca="false">SUM(AB94:AB97)/AVERAGE(AF94:AF97)</f>
        <v>-0.0217235970526475</v>
      </c>
      <c r="AL24" s="33" t="n">
        <v>10128304.2343959</v>
      </c>
      <c r="AM24" s="37" t="n">
        <f aca="false">AL24/AVERAGE(AF94:AF97)</f>
        <v>0.00111527358356918</v>
      </c>
      <c r="AN24" s="37" t="n">
        <f aca="false">(AF97-AF93)/AF93</f>
        <v>0.0308862638953076</v>
      </c>
      <c r="AO24" s="37"/>
      <c r="AP24" s="33" t="n">
        <f aca="false">AP23*(1+AN24)</f>
        <v>930967760.145497</v>
      </c>
      <c r="AQ24" s="33" t="n">
        <f aca="false">(((((((((((AQ23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12)*((1+AN24)^(1/12))-AL24/12</f>
        <v>489759113.509452</v>
      </c>
      <c r="AR24" s="38" t="n">
        <f aca="false">AP24/AF97</f>
        <v>0.101039331764617</v>
      </c>
      <c r="AS24" s="38" t="n">
        <f aca="false">AQ24/AF97</f>
        <v>0.0531542934922822</v>
      </c>
      <c r="AV24" s="32" t="n">
        <v>11142497</v>
      </c>
      <c r="AX24" s="32" t="n">
        <f aca="false">(AV24-AV23)/AV23</f>
        <v>0.000628440629378172</v>
      </c>
      <c r="AY24" s="48" t="n">
        <v>6730.5417200481</v>
      </c>
      <c r="AZ24" s="35" t="n">
        <f aca="false">(AY24-AY23)/AY23</f>
        <v>0.0274362032634427</v>
      </c>
      <c r="BD24" s="35" t="n">
        <f aca="false">T31/AF31</f>
        <v>0.0133574525708125</v>
      </c>
      <c r="BE24" s="32" t="n">
        <f aca="false">BE23+1</f>
        <v>2035</v>
      </c>
      <c r="BF24" s="35" t="n">
        <f aca="false">SUM(T94:T97)/AVERAGE(AF94:AF97)</f>
        <v>0.0442057963313007</v>
      </c>
      <c r="BG24" s="35" t="n">
        <f aca="false">SUM(P94:P97)/AVERAGE(AF94:AF97)</f>
        <v>0.00765517675689175</v>
      </c>
      <c r="BH24" s="35" t="n">
        <f aca="false">SUM(D94:D97)/AVERAGE(AF94:AF97)</f>
        <v>0.0582742166270564</v>
      </c>
      <c r="BI24" s="35" t="n">
        <f aca="false">(SUM(H94:H97)+SUM(J94:J97))/AVERAGE(AF94:AF97)</f>
        <v>0.0117204673867282</v>
      </c>
      <c r="BJ24" s="37" t="n">
        <f aca="false">AK24-BI24</f>
        <v>-0.0334440644393757</v>
      </c>
      <c r="BK24" s="16" t="n">
        <f aca="false">BI24+BH24</f>
        <v>0.0699946840137846</v>
      </c>
    </row>
    <row r="25" customFormat="false" ht="12" hidden="false" customHeight="false" outlineLevel="0" collapsed="false">
      <c r="A25" s="32" t="n">
        <f aca="false">A21+1</f>
        <v>2017</v>
      </c>
      <c r="B25" s="32" t="n">
        <f aca="false">B21</f>
        <v>4</v>
      </c>
      <c r="C25" s="33"/>
      <c r="D25" s="46" t="n">
        <v>114172200.853627</v>
      </c>
      <c r="E25" s="33"/>
      <c r="F25" s="46" t="n">
        <v>20752148.9871784</v>
      </c>
      <c r="G25" s="46" t="n">
        <v>169001.863991236</v>
      </c>
      <c r="H25" s="46" t="n">
        <v>929798.392068514</v>
      </c>
      <c r="I25" s="46" t="n">
        <v>5226.86177292501</v>
      </c>
      <c r="J25" s="46" t="n">
        <v>28756.6513010891</v>
      </c>
      <c r="K25" s="33"/>
      <c r="L25" s="46" t="n">
        <v>3810173.35549795</v>
      </c>
      <c r="M25" s="34"/>
      <c r="N25" s="46" t="n">
        <v>862026.55930787</v>
      </c>
      <c r="O25" s="33"/>
      <c r="P25" s="46" t="n">
        <v>24513623.4448392</v>
      </c>
      <c r="Q25" s="34"/>
      <c r="R25" s="46" t="n">
        <v>22460538.586851</v>
      </c>
      <c r="S25" s="34"/>
      <c r="T25" s="46" t="n">
        <v>85879815.979887</v>
      </c>
      <c r="U25" s="33"/>
      <c r="V25" s="46" t="n">
        <v>107997.833010581</v>
      </c>
      <c r="W25" s="34"/>
      <c r="X25" s="46" t="n">
        <v>271259.41988334</v>
      </c>
      <c r="Y25" s="33"/>
      <c r="Z25" s="33" t="n">
        <f aca="false">R25+V25-N25-L25-F25</f>
        <v>-2855812.48212261</v>
      </c>
      <c r="AA25" s="33"/>
      <c r="AB25" s="33" t="n">
        <f aca="false">T25-P25-D25</f>
        <v>-52806008.3185788</v>
      </c>
      <c r="AC25" s="13"/>
      <c r="AD25" s="33" t="n">
        <v>11544217084.2855</v>
      </c>
      <c r="AE25" s="33" t="n">
        <v>200.87293846</v>
      </c>
      <c r="AF25" s="33" t="n">
        <f aca="false">AD25*100/AE25</f>
        <v>5747024548.34866</v>
      </c>
      <c r="AG25" s="33"/>
      <c r="AH25" s="33"/>
      <c r="AI25" s="35" t="n">
        <f aca="false">AB25/AF25</f>
        <v>-0.00918840834493251</v>
      </c>
      <c r="AJ25" s="36" t="n">
        <f aca="false">AJ24+1</f>
        <v>2036</v>
      </c>
      <c r="AK25" s="37" t="n">
        <f aca="false">SUM(AB98:AB101)/AVERAGE(AF98:AF101)</f>
        <v>-0.0205285626647024</v>
      </c>
      <c r="AL25" s="33" t="n">
        <v>9122999.60817423</v>
      </c>
      <c r="AM25" s="37" t="n">
        <f aca="false">AL25/AVERAGE(AF98:AF101)</f>
        <v>0.000979878244301861</v>
      </c>
      <c r="AN25" s="37" t="n">
        <f aca="false">(AF101-AF97)/AF97</f>
        <v>0.0192390066582375</v>
      </c>
      <c r="AO25" s="37"/>
      <c r="AP25" s="33" t="n">
        <f aca="false">AP24*(1+AN25)</f>
        <v>948878655.081541</v>
      </c>
      <c r="AQ25" s="33" t="n">
        <f aca="false">(((((((((((AQ24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12)*((1+AN25)^(1/12))-AL25/12</f>
        <v>489978424.037486</v>
      </c>
      <c r="AR25" s="38" t="n">
        <f aca="false">AP25/AF101</f>
        <v>0.101039331764617</v>
      </c>
      <c r="AS25" s="38" t="n">
        <f aca="false">AQ25/AF101</f>
        <v>0.0521743136266181</v>
      </c>
      <c r="AT25" s="32"/>
      <c r="AU25" s="32"/>
      <c r="AV25" s="32" t="n">
        <v>11181611</v>
      </c>
      <c r="AW25" s="32"/>
      <c r="AX25" s="32" t="n">
        <f aca="false">(AV25-AV24)/AV24</f>
        <v>0.00351034422535631</v>
      </c>
      <c r="AY25" s="48" t="n">
        <v>6722.1339140824</v>
      </c>
      <c r="AZ25" s="35" t="n">
        <f aca="false">(AY25-AY24)/AY24</f>
        <v>-0.00124920196849168</v>
      </c>
      <c r="BA25" s="32" t="n">
        <v>100</v>
      </c>
      <c r="BB25" s="0" t="n">
        <v>100</v>
      </c>
      <c r="BD25" s="35" t="n">
        <f aca="false">T32/AF32</f>
        <v>0.0114515388442942</v>
      </c>
      <c r="BE25" s="32" t="n">
        <f aca="false">BE24+1</f>
        <v>2036</v>
      </c>
      <c r="BF25" s="35" t="n">
        <f aca="false">SUM(T98:T101)/AVERAGE(AF98:AF101)</f>
        <v>0.0445424732426424</v>
      </c>
      <c r="BG25" s="35" t="n">
        <f aca="false">SUM(P98:P101)/AVERAGE(AF98:AF101)</f>
        <v>0.00735196320180092</v>
      </c>
      <c r="BH25" s="35" t="n">
        <f aca="false">SUM(D98:D101)/AVERAGE(AF98:AF101)</f>
        <v>0.0577190727055439</v>
      </c>
      <c r="BI25" s="35" t="n">
        <f aca="false">(SUM(H98:H101)+SUM(J98:J101))/AVERAGE(AF98:AF101)</f>
        <v>0.0123150693371789</v>
      </c>
      <c r="BJ25" s="37" t="n">
        <f aca="false">AK25-BI25</f>
        <v>-0.0328436320018813</v>
      </c>
      <c r="BK25" s="16" t="n">
        <f aca="false">BI25+BH25</f>
        <v>0.0700341420427228</v>
      </c>
    </row>
    <row r="26" s="24" customFormat="true" ht="12" hidden="false" customHeight="false" outlineLevel="0" collapsed="false">
      <c r="A26" s="24" t="n">
        <f aca="false">A22+1</f>
        <v>2018</v>
      </c>
      <c r="B26" s="24" t="n">
        <f aca="false">B22</f>
        <v>1</v>
      </c>
      <c r="C26" s="25" t="n">
        <f aca="false">D26*0.081</f>
        <v>8665935.1456223</v>
      </c>
      <c r="D26" s="43" t="n">
        <v>106986853.649658</v>
      </c>
      <c r="E26" s="25"/>
      <c r="F26" s="43" t="n">
        <v>19446127.0782854</v>
      </c>
      <c r="G26" s="43" t="n">
        <v>181129.380965877</v>
      </c>
      <c r="H26" s="43" t="n">
        <v>996520.412266999</v>
      </c>
      <c r="I26" s="43" t="n">
        <v>5601.93961750201</v>
      </c>
      <c r="J26" s="43" t="n">
        <v>30820.2189360964</v>
      </c>
      <c r="K26" s="25"/>
      <c r="L26" s="43" t="n">
        <v>4075268.38928181</v>
      </c>
      <c r="M26" s="26"/>
      <c r="N26" s="43" t="n">
        <v>810490.339812696</v>
      </c>
      <c r="O26" s="25"/>
      <c r="P26" s="43" t="n">
        <v>25605665.761333</v>
      </c>
      <c r="Q26" s="26"/>
      <c r="R26" s="43" t="n">
        <v>18228221.9009024</v>
      </c>
      <c r="S26" s="26"/>
      <c r="T26" s="43" t="n">
        <v>69697186.3090805</v>
      </c>
      <c r="U26" s="25"/>
      <c r="V26" s="43" t="n">
        <v>93350.9209005746</v>
      </c>
      <c r="W26" s="26"/>
      <c r="X26" s="43" t="n">
        <v>234470.59948494</v>
      </c>
      <c r="Y26" s="25"/>
      <c r="Z26" s="25" t="n">
        <f aca="false">R26+V26-N26-L26-F26</f>
        <v>-6010312.98557695</v>
      </c>
      <c r="AA26" s="25"/>
      <c r="AB26" s="25" t="n">
        <f aca="false">T26-P26-D26</f>
        <v>-62895333.1019106</v>
      </c>
      <c r="AC26" s="13"/>
      <c r="AD26" s="25"/>
      <c r="AE26" s="25"/>
      <c r="AF26" s="25" t="n">
        <f aca="false">BB26/100*AF25</f>
        <v>5687221153.99235</v>
      </c>
      <c r="AG26" s="27" t="n">
        <f aca="false">(AF26-AF25)/AF25</f>
        <v>-0.0104059751012365</v>
      </c>
      <c r="AH26" s="27"/>
      <c r="AI26" s="27" t="n">
        <f aca="false">AB26/AF26</f>
        <v>-0.0110590623080938</v>
      </c>
      <c r="AJ26" s="28" t="n">
        <f aca="false">AJ25+1</f>
        <v>2037</v>
      </c>
      <c r="AK26" s="29" t="n">
        <f aca="false">SUM(AB102:AB105)/AVERAGE(AF102:AF105)</f>
        <v>-0.0193687339249837</v>
      </c>
      <c r="AL26" s="25" t="n">
        <v>8172071.98262196</v>
      </c>
      <c r="AM26" s="29" t="n">
        <f aca="false">AL26/AVERAGE(AF102:AF105)</f>
        <v>0.000858690048461648</v>
      </c>
      <c r="AN26" s="29" t="n">
        <f aca="false">(AF105-AF101)/AF101</f>
        <v>0.0199971842750299</v>
      </c>
      <c r="AO26" s="29"/>
      <c r="AP26" s="25" t="n">
        <f aca="false">AP25*(1+AN26)</f>
        <v>967853556.401849</v>
      </c>
      <c r="AQ26" s="25" t="n">
        <f aca="false">(((((((((((AQ25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12)*((1+AN26)^(1/12))-AL26/12</f>
        <v>491529908.542023</v>
      </c>
      <c r="AR26" s="30" t="n">
        <f aca="false">AP26/AF105</f>
        <v>0.101039331764617</v>
      </c>
      <c r="AS26" s="30" t="n">
        <f aca="false">AQ26/AF105</f>
        <v>0.051313396714729</v>
      </c>
      <c r="AV26" s="24" t="n">
        <v>11195427</v>
      </c>
      <c r="AX26" s="24" t="n">
        <f aca="false">(AV26-AV25)/AV25</f>
        <v>0.00123560012953411</v>
      </c>
      <c r="AY26" s="45" t="n">
        <v>6643.9742604884</v>
      </c>
      <c r="AZ26" s="27" t="n">
        <f aca="false">(AY26-AY25)/AY25</f>
        <v>-0.0116272086502562</v>
      </c>
      <c r="BA26" s="24" t="n">
        <f aca="false">BA25*((1+AZ26))</f>
        <v>98.8372791349744</v>
      </c>
      <c r="BB26" s="24" t="n">
        <f aca="false">BB25*(1+AX26)*(1+AZ26)</f>
        <v>98.9594024898764</v>
      </c>
      <c r="BD26" s="27" t="n">
        <f aca="false">T33/AF33</f>
        <v>0.0134095552341039</v>
      </c>
      <c r="BE26" s="24" t="n">
        <f aca="false">BE25+1</f>
        <v>2037</v>
      </c>
      <c r="BF26" s="27" t="n">
        <f aca="false">SUM(T102:T105)/AVERAGE(AF102:AF105)</f>
        <v>0.0448458507308429</v>
      </c>
      <c r="BG26" s="27" t="n">
        <f aca="false">SUM(P102:P105)/AVERAGE(AF102:AF105)</f>
        <v>0.00710781162959477</v>
      </c>
      <c r="BH26" s="27" t="n">
        <f aca="false">SUM(D102:D105)/AVERAGE(AF102:AF105)</f>
        <v>0.0571067730262318</v>
      </c>
      <c r="BI26" s="27" t="n">
        <f aca="false">(SUM(H102:H105)+SUM(J102:J105))/AVERAGE(AF102:AF105)</f>
        <v>0.0130179627050125</v>
      </c>
      <c r="BJ26" s="29" t="n">
        <f aca="false">AK26-BI26</f>
        <v>-0.0323866966299961</v>
      </c>
      <c r="BK26" s="16" t="n">
        <f aca="false">BI26+BH26</f>
        <v>0.0701247357312442</v>
      </c>
    </row>
    <row r="27" s="32" customFormat="true" ht="12" hidden="false" customHeight="false" outlineLevel="0" collapsed="false">
      <c r="A27" s="32" t="n">
        <f aca="false">A23+1</f>
        <v>2018</v>
      </c>
      <c r="B27" s="32" t="n">
        <f aca="false">B23</f>
        <v>2</v>
      </c>
      <c r="C27" s="33" t="n">
        <f aca="false">D27*0.081</f>
        <v>8566029.07563171</v>
      </c>
      <c r="D27" s="46" t="n">
        <v>105753445.378169</v>
      </c>
      <c r="E27" s="33"/>
      <c r="F27" s="46" t="n">
        <v>19221940.5248111</v>
      </c>
      <c r="G27" s="46" t="n">
        <v>211644.665206508</v>
      </c>
      <c r="H27" s="46" t="n">
        <v>1164406.50269452</v>
      </c>
      <c r="I27" s="46" t="n">
        <v>6545.71129504699</v>
      </c>
      <c r="J27" s="46" t="n">
        <v>36012.5722482861</v>
      </c>
      <c r="K27" s="33"/>
      <c r="L27" s="46" t="n">
        <v>3035742.35236284</v>
      </c>
      <c r="M27" s="34"/>
      <c r="N27" s="46" t="n">
        <v>802459.232773352</v>
      </c>
      <c r="O27" s="33"/>
      <c r="P27" s="46" t="n">
        <v>20167375.4326908</v>
      </c>
      <c r="Q27" s="34"/>
      <c r="R27" s="46" t="n">
        <v>21082768.7121426</v>
      </c>
      <c r="S27" s="34"/>
      <c r="T27" s="46" t="n">
        <v>80611793.4502821</v>
      </c>
      <c r="U27" s="33"/>
      <c r="V27" s="46" t="n">
        <v>96330.0005688982</v>
      </c>
      <c r="W27" s="34"/>
      <c r="X27" s="46" t="n">
        <v>241953.188719268</v>
      </c>
      <c r="Y27" s="33"/>
      <c r="Z27" s="33" t="n">
        <f aca="false">R27+V27-N27-L27-F27</f>
        <v>-1881043.39723582</v>
      </c>
      <c r="AA27" s="33"/>
      <c r="AB27" s="33" t="n">
        <f aca="false">T27-P27-D27</f>
        <v>-45309027.3605779</v>
      </c>
      <c r="AC27" s="13"/>
      <c r="AD27" s="33"/>
      <c r="AE27" s="33"/>
      <c r="AF27" s="33" t="n">
        <f aca="false">BB27/100*AF25</f>
        <v>5699009265.5698</v>
      </c>
      <c r="AG27" s="35" t="n">
        <f aca="false">(AF27-AF26)/AF26</f>
        <v>0.00207273662448956</v>
      </c>
      <c r="AH27" s="35"/>
      <c r="AI27" s="35" t="n">
        <f aca="false">AB27/AF27</f>
        <v>-0.00795033404039357</v>
      </c>
      <c r="AJ27" s="36" t="n">
        <f aca="false">AJ26+1</f>
        <v>2038</v>
      </c>
      <c r="AK27" s="37" t="n">
        <f aca="false">SUM(AB106:AB109)/AVERAGE(AF106:AF109)</f>
        <v>-0.0176331166088152</v>
      </c>
      <c r="AL27" s="33" t="n">
        <v>7273150.48581419</v>
      </c>
      <c r="AM27" s="37" t="n">
        <f aca="false">AL27/AVERAGE(AF106:AF109)</f>
        <v>0.000744594617996851</v>
      </c>
      <c r="AN27" s="37" t="n">
        <f aca="false">(AF109-AF105)/AF105</f>
        <v>0.0312532792252993</v>
      </c>
      <c r="AO27" s="37"/>
      <c r="AP27" s="33" t="n">
        <f aca="false">AP26*(1+AN27)</f>
        <v>998102153.849275</v>
      </c>
      <c r="AQ27" s="33" t="n">
        <f aca="false">(((((((((((AQ26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12)*((1+AN27)^(1/12))-AL27/12</f>
        <v>499515074.770154</v>
      </c>
      <c r="AR27" s="38" t="n">
        <f aca="false">AP27/AF109</f>
        <v>0.101039331764617</v>
      </c>
      <c r="AS27" s="38" t="n">
        <f aca="false">AQ27/AF109</f>
        <v>0.050566637058626</v>
      </c>
      <c r="AV27" s="32" t="n">
        <v>11278619</v>
      </c>
      <c r="AX27" s="32" t="n">
        <f aca="false">(AV27-AV26)/AV26</f>
        <v>0.00743089120227393</v>
      </c>
      <c r="AY27" s="48" t="n">
        <v>6608.6374037279</v>
      </c>
      <c r="AZ27" s="35" t="n">
        <f aca="false">(AY27-AY26)/AY26</f>
        <v>-0.00531863239908197</v>
      </c>
      <c r="BA27" s="32" t="n">
        <f aca="false">BA26*((1+AZ27))</f>
        <v>98.31159997993</v>
      </c>
      <c r="BB27" s="32" t="n">
        <f aca="false">BB26*(1+AX27)*(1+AZ27)</f>
        <v>99.1645192677547</v>
      </c>
      <c r="BD27" s="35" t="n">
        <f aca="false">T34/AF34</f>
        <v>0.0107689005415865</v>
      </c>
      <c r="BE27" s="32" t="n">
        <f aca="false">BE26+1</f>
        <v>2038</v>
      </c>
      <c r="BF27" s="35" t="n">
        <f aca="false">SUM(T106:T109)/AVERAGE(AF106:AF109)</f>
        <v>0.0451448126471574</v>
      </c>
      <c r="BG27" s="35" t="n">
        <f aca="false">SUM(P106:P109)/AVERAGE(AF106:AF109)</f>
        <v>0.00688280941005332</v>
      </c>
      <c r="BH27" s="35" t="n">
        <f aca="false">SUM(D106:D109)/AVERAGE(AF106:AF109)</f>
        <v>0.0558951198459193</v>
      </c>
      <c r="BI27" s="35" t="n">
        <f aca="false">(SUM(H106:H109)+SUM(J106:J109))/AVERAGE(AF106:AF109)</f>
        <v>0.0136264229245906</v>
      </c>
      <c r="BJ27" s="37" t="n">
        <f aca="false">AK27-BI27</f>
        <v>-0.0312595395334059</v>
      </c>
      <c r="BK27" s="16" t="n">
        <f aca="false">BI27+BH27</f>
        <v>0.0695215427705099</v>
      </c>
    </row>
    <row r="28" s="32" customFormat="true" ht="12" hidden="false" customHeight="false" outlineLevel="0" collapsed="false">
      <c r="A28" s="32" t="n">
        <f aca="false">A24+1</f>
        <v>2018</v>
      </c>
      <c r="B28" s="32" t="n">
        <f aca="false">B24</f>
        <v>3</v>
      </c>
      <c r="C28" s="33" t="n">
        <f aca="false">D28*0.081</f>
        <v>8497868.08665258</v>
      </c>
      <c r="D28" s="46" t="n">
        <v>104911951.687069</v>
      </c>
      <c r="E28" s="33"/>
      <c r="F28" s="46" t="n">
        <v>19068989.0855034</v>
      </c>
      <c r="G28" s="46" t="n">
        <v>236532.202262969</v>
      </c>
      <c r="H28" s="46" t="n">
        <v>1301330.3885686</v>
      </c>
      <c r="I28" s="46" t="n">
        <v>7315.428935968</v>
      </c>
      <c r="J28" s="46" t="n">
        <v>40247.3316052139</v>
      </c>
      <c r="K28" s="33"/>
      <c r="L28" s="46" t="n">
        <v>2894836.52334709</v>
      </c>
      <c r="M28" s="34"/>
      <c r="N28" s="46" t="n">
        <v>797806.307378031</v>
      </c>
      <c r="O28" s="33"/>
      <c r="P28" s="46" t="n">
        <v>19410615.3933998</v>
      </c>
      <c r="Q28" s="34"/>
      <c r="R28" s="46" t="n">
        <v>18683030.741521</v>
      </c>
      <c r="S28" s="34"/>
      <c r="T28" s="46" t="n">
        <v>71436187.330241</v>
      </c>
      <c r="U28" s="33"/>
      <c r="V28" s="46" t="n">
        <v>96581.0867788934</v>
      </c>
      <c r="W28" s="34"/>
      <c r="X28" s="46" t="n">
        <v>242583.844888613</v>
      </c>
      <c r="Y28" s="33"/>
      <c r="Z28" s="33" t="n">
        <f aca="false">R28+V28-N28-L28-F28</f>
        <v>-3982020.08792869</v>
      </c>
      <c r="AA28" s="33"/>
      <c r="AB28" s="33" t="n">
        <f aca="false">T28-P28-D28</f>
        <v>-52886379.7502277</v>
      </c>
      <c r="AC28" s="13"/>
      <c r="AD28" s="33"/>
      <c r="AE28" s="33"/>
      <c r="AF28" s="33" t="n">
        <f aca="false">BB28/100*AF25</f>
        <v>5768821815.6217</v>
      </c>
      <c r="AG28" s="35" t="n">
        <f aca="false">(AF28-AF27)/AF27</f>
        <v>0.0122499449989788</v>
      </c>
      <c r="AH28" s="35"/>
      <c r="AI28" s="35" t="n">
        <f aca="false">AB28/AF28</f>
        <v>-0.00916762233962815</v>
      </c>
      <c r="AJ28" s="36" t="n">
        <f aca="false">AJ27+1</f>
        <v>2039</v>
      </c>
      <c r="AK28" s="37" t="n">
        <f aca="false">SUM(AB110:AB113)/AVERAGE(AF110:AF113)</f>
        <v>-0.0173518189376682</v>
      </c>
      <c r="AL28" s="33" t="n">
        <v>6456774.81173273</v>
      </c>
      <c r="AM28" s="37" t="n">
        <f aca="false">AL28/AVERAGE(AF110:AF113)</f>
        <v>0.000648652400858453</v>
      </c>
      <c r="AN28" s="37" t="n">
        <f aca="false">(AF113-AF109)/AF109</f>
        <v>0.0156060288553755</v>
      </c>
      <c r="AO28" s="37"/>
      <c r="AP28" s="33" t="n">
        <f aca="false">AP27*(1+AN28)</f>
        <v>1013678564.86286</v>
      </c>
      <c r="AQ28" s="33" t="n">
        <f aca="false">(((((((((((AQ27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12)*((1+AN28)^(1/12))-AL28/12</f>
        <v>500807691.976623</v>
      </c>
      <c r="AR28" s="38" t="n">
        <f aca="false">AP28/AF113</f>
        <v>0.101039331764617</v>
      </c>
      <c r="AS28" s="38" t="n">
        <f aca="false">AQ28/AF113</f>
        <v>0.0499184616247105</v>
      </c>
      <c r="AV28" s="32" t="n">
        <v>11305467</v>
      </c>
      <c r="AX28" s="32" t="n">
        <f aca="false">(AV28-AV27)/AV27</f>
        <v>0.00238043327822316</v>
      </c>
      <c r="AY28" s="48" t="n">
        <v>6673.706535316</v>
      </c>
      <c r="AZ28" s="35" t="n">
        <f aca="false">(AY28-AY27)/AY27</f>
        <v>0.00984607379902464</v>
      </c>
      <c r="BA28" s="32" t="n">
        <f aca="false">BA27*((1+AZ28))</f>
        <v>99.2795832486326</v>
      </c>
      <c r="BB28" s="32" t="n">
        <f aca="false">BB27*(1+AX28)*(1+AZ28)</f>
        <v>100.379279174635</v>
      </c>
      <c r="BD28" s="35" t="n">
        <f aca="false">T35/AF35</f>
        <v>0.0126117243633551</v>
      </c>
      <c r="BE28" s="32" t="n">
        <f aca="false">BE27+1</f>
        <v>2039</v>
      </c>
      <c r="BF28" s="35" t="n">
        <f aca="false">SUM(T110:T113)/AVERAGE(AF110:AF113)</f>
        <v>0.0452625747076996</v>
      </c>
      <c r="BG28" s="35" t="n">
        <f aca="false">SUM(P110:P113)/AVERAGE(AF110:AF113)</f>
        <v>0.00671229751939983</v>
      </c>
      <c r="BH28" s="35" t="n">
        <f aca="false">SUM(D110:D113)/AVERAGE(AF110:AF113)</f>
        <v>0.055902096125968</v>
      </c>
      <c r="BI28" s="35" t="n">
        <f aca="false">(SUM(H110:H113)+SUM(J110:J113))/AVERAGE(AF110:AF113)</f>
        <v>0.0143162077315163</v>
      </c>
      <c r="BJ28" s="37" t="n">
        <f aca="false">AK28-BI28</f>
        <v>-0.0316680266691845</v>
      </c>
      <c r="BK28" s="16" t="n">
        <f aca="false">BI28+BH28</f>
        <v>0.0702183038574843</v>
      </c>
    </row>
    <row r="29" s="32" customFormat="true" ht="12" hidden="false" customHeight="false" outlineLevel="0" collapsed="false">
      <c r="A29" s="32" t="n">
        <f aca="false">A25+1</f>
        <v>2018</v>
      </c>
      <c r="B29" s="32" t="n">
        <f aca="false">B25</f>
        <v>4</v>
      </c>
      <c r="C29" s="33" t="n">
        <f aca="false">D29*0.081</f>
        <v>8556399.04038281</v>
      </c>
      <c r="D29" s="46" t="n">
        <v>105634556.054109</v>
      </c>
      <c r="E29" s="33"/>
      <c r="F29" s="46" t="n">
        <v>19200330.9828434</v>
      </c>
      <c r="G29" s="46" t="n">
        <v>250323.649637475</v>
      </c>
      <c r="H29" s="46" t="n">
        <v>1377206.86288831</v>
      </c>
      <c r="I29" s="46" t="n">
        <v>7741.96854548901</v>
      </c>
      <c r="J29" s="46" t="n">
        <v>42594.0266872677</v>
      </c>
      <c r="K29" s="33"/>
      <c r="L29" s="46" t="n">
        <v>2961723.2741805</v>
      </c>
      <c r="M29" s="34"/>
      <c r="N29" s="46" t="n">
        <v>805360.655340511</v>
      </c>
      <c r="O29" s="33"/>
      <c r="P29" s="46" t="n">
        <v>19799252.8550372</v>
      </c>
      <c r="Q29" s="34"/>
      <c r="R29" s="46" t="n">
        <v>21606878.0761665</v>
      </c>
      <c r="S29" s="34"/>
      <c r="T29" s="46" t="n">
        <v>82615771.0290773</v>
      </c>
      <c r="U29" s="33"/>
      <c r="V29" s="46" t="n">
        <v>104939.616073965</v>
      </c>
      <c r="W29" s="34"/>
      <c r="X29" s="46" t="n">
        <v>263578.060646969</v>
      </c>
      <c r="Y29" s="33"/>
      <c r="Z29" s="33" t="n">
        <f aca="false">R29+V29-N29-L29-F29</f>
        <v>-1255597.22012394</v>
      </c>
      <c r="AA29" s="33"/>
      <c r="AB29" s="33" t="n">
        <f aca="false">T29-P29-D29</f>
        <v>-42818037.8800687</v>
      </c>
      <c r="AC29" s="13"/>
      <c r="AD29" s="33"/>
      <c r="AE29" s="33"/>
      <c r="AF29" s="33" t="n">
        <f aca="false">BB29/100*AF25</f>
        <v>5794249436.08855</v>
      </c>
      <c r="AG29" s="35" t="n">
        <f aca="false">(AF29-AF28)/AF28</f>
        <v>0.0044077666600817</v>
      </c>
      <c r="AH29" s="35"/>
      <c r="AI29" s="35" t="n">
        <f aca="false">AB29/AF29</f>
        <v>-0.0073897470849949</v>
      </c>
      <c r="AJ29" s="36" t="n">
        <f aca="false">AJ28+1</f>
        <v>2040</v>
      </c>
      <c r="AK29" s="37" t="n">
        <f aca="false">SUM(AB114:AB117)/AVERAGE(AF114:AF117)</f>
        <v>-0.0170645328889007</v>
      </c>
      <c r="AL29" s="33" t="n">
        <v>5692365.84274853</v>
      </c>
      <c r="AM29" s="37" t="n">
        <f aca="false">AL29/AVERAGE(AF114:AF117)</f>
        <v>0.000559263877625492</v>
      </c>
      <c r="AN29" s="37" t="n">
        <f aca="false">(AF117-AF113)/AF113</f>
        <v>0.0230916210779216</v>
      </c>
      <c r="AO29" s="37"/>
      <c r="AP29" s="33" t="n">
        <f aca="false">AP28*(1+AN29)</f>
        <v>1037086046.17748</v>
      </c>
      <c r="AQ29" s="33" t="n">
        <f aca="false">(((((((((((AQ28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12)*((1+AN29)^(1/12))-AL29/12</f>
        <v>506619789.853884</v>
      </c>
      <c r="AR29" s="38" t="n">
        <f aca="false">AP29/AF117</f>
        <v>0.101039331764617</v>
      </c>
      <c r="AS29" s="38" t="n">
        <f aca="false">AQ29/AF117</f>
        <v>0.0493580308155135</v>
      </c>
      <c r="AV29" s="32" t="n">
        <v>11298518</v>
      </c>
      <c r="AX29" s="32" t="n">
        <f aca="false">(AV29-AV28)/AV28</f>
        <v>-0.000614658377225815</v>
      </c>
      <c r="AY29" s="48" t="n">
        <v>6707.2453410185</v>
      </c>
      <c r="AZ29" s="35" t="n">
        <f aca="false">(AY29-AY28)/AY28</f>
        <v>0.00502551401159448</v>
      </c>
      <c r="BA29" s="32" t="n">
        <f aca="false">BA28*((1+AZ29))</f>
        <v>99.7785141853139</v>
      </c>
      <c r="BB29" s="32" t="n">
        <f aca="false">BB28*(1+AX29)*(1+AZ29)</f>
        <v>100.821727614744</v>
      </c>
      <c r="BD29" s="35" t="n">
        <f aca="false">T36/AF36</f>
        <v>0.0107476700447455</v>
      </c>
      <c r="BE29" s="32" t="n">
        <f aca="false">BE28+1</f>
        <v>2040</v>
      </c>
      <c r="BF29" s="35" t="n">
        <f aca="false">SUM(T114:T117)/AVERAGE(AF114:AF117)</f>
        <v>0.0453987660643218</v>
      </c>
      <c r="BG29" s="35" t="n">
        <f aca="false">SUM(P114:P117)/AVERAGE(AF114:AF117)</f>
        <v>0.00665012393283577</v>
      </c>
      <c r="BH29" s="35" t="n">
        <f aca="false">SUM(D114:D117)/AVERAGE(AF114:AF117)</f>
        <v>0.0558131750203867</v>
      </c>
      <c r="BI29" s="35" t="n">
        <f aca="false">(SUM(H114:H117)+SUM(J114:J117))/AVERAGE(AF114:AF117)</f>
        <v>0.0148461277067139</v>
      </c>
      <c r="BJ29" s="37" t="n">
        <f aca="false">AK29-BI29</f>
        <v>-0.0319106605956146</v>
      </c>
      <c r="BK29" s="16" t="n">
        <f aca="false">BI29+BH29</f>
        <v>0.0706593027271006</v>
      </c>
    </row>
    <row r="30" s="24" customFormat="true" ht="12" hidden="false" customHeight="false" outlineLevel="0" collapsed="false">
      <c r="A30" s="24" t="n">
        <f aca="false">A26+1</f>
        <v>2019</v>
      </c>
      <c r="B30" s="24" t="n">
        <f aca="false">B26</f>
        <v>1</v>
      </c>
      <c r="C30" s="25"/>
      <c r="D30" s="43" t="n">
        <v>106500668.197591</v>
      </c>
      <c r="E30" s="25"/>
      <c r="F30" s="43" t="n">
        <v>19357757.1172857</v>
      </c>
      <c r="G30" s="43" t="n">
        <v>280982.746343803</v>
      </c>
      <c r="H30" s="43" t="n">
        <v>1545884.16707056</v>
      </c>
      <c r="I30" s="43" t="n">
        <v>8690.18803125201</v>
      </c>
      <c r="J30" s="43" t="n">
        <v>47810.8505279574</v>
      </c>
      <c r="K30" s="25"/>
      <c r="L30" s="43" t="n">
        <v>3390201.77187591</v>
      </c>
      <c r="M30" s="26"/>
      <c r="N30" s="43" t="n">
        <v>813411.987016447</v>
      </c>
      <c r="O30" s="25"/>
      <c r="P30" s="43" t="n">
        <v>22066925.8678338</v>
      </c>
      <c r="Q30" s="26"/>
      <c r="R30" s="43" t="n">
        <v>17585069.4494333</v>
      </c>
      <c r="S30" s="26"/>
      <c r="T30" s="43" t="n">
        <v>67238037.1677722</v>
      </c>
      <c r="U30" s="25"/>
      <c r="V30" s="43" t="n">
        <v>103952.969146786</v>
      </c>
      <c r="W30" s="26"/>
      <c r="X30" s="43" t="n">
        <v>261099.888024098</v>
      </c>
      <c r="Y30" s="25"/>
      <c r="Z30" s="25" t="n">
        <f aca="false">R30+V30-N30-L30-F30</f>
        <v>-5872348.45759792</v>
      </c>
      <c r="AA30" s="25"/>
      <c r="AB30" s="25" t="n">
        <f aca="false">T30-P30-D30</f>
        <v>-61329556.8976529</v>
      </c>
      <c r="AC30" s="13"/>
      <c r="AD30" s="25"/>
      <c r="AE30" s="25"/>
      <c r="AF30" s="25" t="n">
        <f aca="false">BB30/100*AF25</f>
        <v>5869353004.42076</v>
      </c>
      <c r="AG30" s="27" t="n">
        <f aca="false">(AF30-AF29)/AF29</f>
        <v>0.0129617423551767</v>
      </c>
      <c r="AH30" s="27"/>
      <c r="AI30" s="27" t="n">
        <f aca="false">AB30/AF30</f>
        <v>-0.0104491171090681</v>
      </c>
      <c r="AL30" s="25"/>
      <c r="AQ30" s="41" t="n">
        <f aca="false">(AQ29-AQ6)/AQ6</f>
        <v>-0.127533756108947</v>
      </c>
      <c r="AV30" s="24" t="n">
        <v>11397825</v>
      </c>
      <c r="AX30" s="24" t="n">
        <f aca="false">(AV30-AV29)/AV29</f>
        <v>0.00878938281994152</v>
      </c>
      <c r="AY30" s="45" t="n">
        <v>6734.9865519495</v>
      </c>
      <c r="AZ30" s="27" t="n">
        <f aca="false">(AY30-AY29)/AY29</f>
        <v>0.00413600658997026</v>
      </c>
      <c r="BA30" s="24" t="n">
        <f aca="false">BA29*((1+AZ30))</f>
        <v>100.191198777522</v>
      </c>
      <c r="BB30" s="24" t="n">
        <f aca="false">BB29*(1+AX30)*(1+AZ30)</f>
        <v>102.12855287189</v>
      </c>
      <c r="BD30" s="27" t="n">
        <f aca="false">T37/AF37</f>
        <v>0.0126381744085532</v>
      </c>
    </row>
    <row r="31" s="32" customFormat="true" ht="12" hidden="false" customHeight="false" outlineLevel="0" collapsed="false">
      <c r="A31" s="32" t="n">
        <f aca="false">A27+1</f>
        <v>2019</v>
      </c>
      <c r="B31" s="32" t="n">
        <f aca="false">B27</f>
        <v>2</v>
      </c>
      <c r="C31" s="33"/>
      <c r="D31" s="46" t="n">
        <v>107547374.129674</v>
      </c>
      <c r="E31" s="33"/>
      <c r="F31" s="46" t="n">
        <v>19548008.3105354</v>
      </c>
      <c r="G31" s="46" t="n">
        <v>302515.7840751</v>
      </c>
      <c r="H31" s="46" t="n">
        <v>1664352.5873949</v>
      </c>
      <c r="I31" s="46" t="n">
        <v>9356.158270363</v>
      </c>
      <c r="J31" s="46" t="n">
        <v>51474.8222905587</v>
      </c>
      <c r="K31" s="33"/>
      <c r="L31" s="46" t="n">
        <v>2837152.07437909</v>
      </c>
      <c r="M31" s="34"/>
      <c r="N31" s="46" t="n">
        <v>821951.279564436</v>
      </c>
      <c r="O31" s="33"/>
      <c r="P31" s="46" t="n">
        <v>19244129.0265356</v>
      </c>
      <c r="Q31" s="34"/>
      <c r="R31" s="46" t="n">
        <v>20646502.927276</v>
      </c>
      <c r="S31" s="34"/>
      <c r="T31" s="46" t="n">
        <v>78943693.4099474</v>
      </c>
      <c r="U31" s="33"/>
      <c r="V31" s="46" t="n">
        <v>104929.543474474</v>
      </c>
      <c r="W31" s="34"/>
      <c r="X31" s="46" t="n">
        <v>263552.761181059</v>
      </c>
      <c r="Y31" s="33"/>
      <c r="Z31" s="33" t="n">
        <f aca="false">R31+V31-N31-L31-F31</f>
        <v>-2455679.19372849</v>
      </c>
      <c r="AA31" s="33"/>
      <c r="AB31" s="33" t="n">
        <f aca="false">T31-P31-D31</f>
        <v>-47847809.7462624</v>
      </c>
      <c r="AC31" s="13"/>
      <c r="AD31" s="33"/>
      <c r="AE31" s="33"/>
      <c r="AF31" s="33" t="n">
        <f aca="false">BB31/100*AF25</f>
        <v>5910085998.16764</v>
      </c>
      <c r="AG31" s="35" t="n">
        <f aca="false">(AF31-AF30)/AF30</f>
        <v>0.00693994614333191</v>
      </c>
      <c r="AH31" s="35"/>
      <c r="AI31" s="35" t="n">
        <f aca="false">AB31/AF31</f>
        <v>-0.0080959582925015</v>
      </c>
      <c r="AL31" s="33"/>
      <c r="AV31" s="32" t="n">
        <v>11404929</v>
      </c>
      <c r="AX31" s="32" t="n">
        <f aca="false">(AV31-AV30)/AV30</f>
        <v>0.000623276809391265</v>
      </c>
      <c r="AY31" s="48" t="n">
        <v>6777.5027356154</v>
      </c>
      <c r="AZ31" s="35" t="n">
        <f aca="false">(AY31-AY30)/AY30</f>
        <v>0.0063127347527655</v>
      </c>
      <c r="BA31" s="32" t="n">
        <f aca="false">BA30*((1+AZ31))</f>
        <v>100.823679239966</v>
      </c>
      <c r="BB31" s="32" t="n">
        <f aca="false">BB30*(1+AX31)*(1+AZ31)</f>
        <v>102.837319528517</v>
      </c>
      <c r="BD31" s="35" t="n">
        <f aca="false">T38/AF38</f>
        <v>0.0100618191155536</v>
      </c>
    </row>
    <row r="32" s="32" customFormat="true" ht="12" hidden="false" customHeight="false" outlineLevel="0" collapsed="false">
      <c r="A32" s="32" t="n">
        <f aca="false">A28+1</f>
        <v>2019</v>
      </c>
      <c r="B32" s="32" t="n">
        <f aca="false">B28</f>
        <v>3</v>
      </c>
      <c r="C32" s="33" t="n">
        <f aca="false">SUM(C26:C29)</f>
        <v>34286231.3482894</v>
      </c>
      <c r="D32" s="46" t="n">
        <v>108332420.045188</v>
      </c>
      <c r="E32" s="33"/>
      <c r="F32" s="46" t="n">
        <v>19690699.6984451</v>
      </c>
      <c r="G32" s="46" t="n">
        <v>332891.449211079</v>
      </c>
      <c r="H32" s="46" t="n">
        <v>1831470.53470292</v>
      </c>
      <c r="I32" s="46" t="n">
        <v>10295.61183127</v>
      </c>
      <c r="J32" s="46" t="n">
        <v>56643.4185990569</v>
      </c>
      <c r="K32" s="33"/>
      <c r="L32" s="46" t="n">
        <v>2777767.37268386</v>
      </c>
      <c r="M32" s="34"/>
      <c r="N32" s="46" t="n">
        <v>829326.23937083</v>
      </c>
      <c r="O32" s="33"/>
      <c r="P32" s="46" t="n">
        <v>18976556.3800259</v>
      </c>
      <c r="Q32" s="34"/>
      <c r="R32" s="46" t="n">
        <v>17766189.8706572</v>
      </c>
      <c r="S32" s="34"/>
      <c r="T32" s="46" t="n">
        <v>67930566.7963364</v>
      </c>
      <c r="U32" s="33"/>
      <c r="V32" s="46" t="n">
        <v>106962.809281166</v>
      </c>
      <c r="W32" s="34"/>
      <c r="X32" s="46" t="n">
        <v>268659.738680671</v>
      </c>
      <c r="Y32" s="33"/>
      <c r="Z32" s="33" t="n">
        <f aca="false">R32+V32-N32-L32-F32</f>
        <v>-5424640.63056146</v>
      </c>
      <c r="AA32" s="33"/>
      <c r="AB32" s="33" t="n">
        <f aca="false">T32-P32-D32</f>
        <v>-59378409.6288772</v>
      </c>
      <c r="AC32" s="13"/>
      <c r="AD32" s="33"/>
      <c r="AE32" s="33"/>
      <c r="AF32" s="33" t="n">
        <f aca="false">BB32/100*AF25</f>
        <v>5932003350.81455</v>
      </c>
      <c r="AG32" s="35" t="n">
        <f aca="false">(AF32-AF31)/AF31</f>
        <v>0.0037084659434235</v>
      </c>
      <c r="AH32" s="35"/>
      <c r="AI32" s="35" t="n">
        <f aca="false">AB32/AF32</f>
        <v>-0.0100098408779091</v>
      </c>
      <c r="AL32" s="33"/>
      <c r="AV32" s="32" t="n">
        <v>11415016</v>
      </c>
      <c r="AX32" s="32" t="n">
        <f aca="false">(AV32-AV31)/AV31</f>
        <v>0.000884442156544771</v>
      </c>
      <c r="AY32" s="48" t="n">
        <v>6796.6256514435</v>
      </c>
      <c r="AZ32" s="35" t="n">
        <f aca="false">(AY32-AY31)/AY31</f>
        <v>0.00282152830829716</v>
      </c>
      <c r="BA32" s="32" t="n">
        <f aca="false">BA31*((1+AZ32))</f>
        <v>101.108156105088</v>
      </c>
      <c r="BB32" s="32" t="n">
        <f aca="false">BB31*(1+AX32)*(1+AZ32)</f>
        <v>103.218688225702</v>
      </c>
      <c r="BD32" s="35" t="n">
        <f aca="false">T39/AF39</f>
        <v>0.0118170169355514</v>
      </c>
    </row>
    <row r="33" s="32" customFormat="true" ht="12" hidden="false" customHeight="false" outlineLevel="0" collapsed="false">
      <c r="A33" s="32" t="n">
        <f aca="false">A29+1</f>
        <v>2019</v>
      </c>
      <c r="B33" s="32" t="n">
        <f aca="false">B29</f>
        <v>4</v>
      </c>
      <c r="C33" s="33"/>
      <c r="D33" s="46" t="n">
        <v>108607880.162702</v>
      </c>
      <c r="E33" s="33"/>
      <c r="F33" s="46" t="n">
        <v>19740767.8354867</v>
      </c>
      <c r="G33" s="46" t="n">
        <v>367944.711946001</v>
      </c>
      <c r="H33" s="46" t="n">
        <v>2024323.24388591</v>
      </c>
      <c r="I33" s="46" t="n">
        <v>11379.733359154</v>
      </c>
      <c r="J33" s="46" t="n">
        <v>62607.9353779112</v>
      </c>
      <c r="K33" s="33"/>
      <c r="L33" s="46" t="n">
        <v>2822032.35543901</v>
      </c>
      <c r="M33" s="34"/>
      <c r="N33" s="46" t="n">
        <v>832707.507376548</v>
      </c>
      <c r="O33" s="33"/>
      <c r="P33" s="46" t="n">
        <v>19224850.3249014</v>
      </c>
      <c r="Q33" s="34"/>
      <c r="R33" s="46" t="n">
        <v>21091722.2323386</v>
      </c>
      <c r="S33" s="34"/>
      <c r="T33" s="46" t="n">
        <v>80646028.0107684</v>
      </c>
      <c r="U33" s="33"/>
      <c r="V33" s="46" t="n">
        <v>105935.122931867</v>
      </c>
      <c r="W33" s="34"/>
      <c r="X33" s="46" t="n">
        <v>266078.486861428</v>
      </c>
      <c r="Y33" s="33"/>
      <c r="Z33" s="33" t="n">
        <f aca="false">R33+V33-N33-L33-F33</f>
        <v>-2197850.3430318</v>
      </c>
      <c r="AA33" s="33"/>
      <c r="AB33" s="33" t="n">
        <f aca="false">T33-P33-D33</f>
        <v>-47186702.4768347</v>
      </c>
      <c r="AC33" s="13"/>
      <c r="AD33" s="33"/>
      <c r="AE33" s="33"/>
      <c r="AF33" s="33" t="n">
        <f aca="false">BB33/100*AF25</f>
        <v>6014071801.99872</v>
      </c>
      <c r="AG33" s="35" t="n">
        <f aca="false">(AF33-AF32)/AF32</f>
        <v>0.013834862580261</v>
      </c>
      <c r="AH33" s="35" t="n">
        <f aca="false">(AF33-AF29)/AF29</f>
        <v>0.0379380225747684</v>
      </c>
      <c r="AI33" s="35" t="n">
        <f aca="false">AB33/AF33</f>
        <v>-0.00784604907130517</v>
      </c>
      <c r="AL33" s="33"/>
      <c r="AV33" s="32" t="n">
        <v>11496650</v>
      </c>
      <c r="AX33" s="32" t="n">
        <f aca="false">(AV33-AV32)/AV32</f>
        <v>0.00715145734355519</v>
      </c>
      <c r="AY33" s="48" t="n">
        <v>6841.7277094702</v>
      </c>
      <c r="AZ33" s="35" t="n">
        <f aca="false">(AY33-AY32)/AY32</f>
        <v>0.00663594853383185</v>
      </c>
      <c r="BA33" s="32" t="n">
        <f aca="false">BA32*((1+AZ33))</f>
        <v>101.779104625352</v>
      </c>
      <c r="BB33" s="32" t="n">
        <f aca="false">BB32*(1+AX33)*(1+AZ33)</f>
        <v>104.646704593019</v>
      </c>
      <c r="BD33" s="35" t="n">
        <f aca="false">T40/AF40</f>
        <v>0.0100872782404093</v>
      </c>
    </row>
    <row r="34" s="24" customFormat="true" ht="12" hidden="false" customHeight="false" outlineLevel="0" collapsed="false">
      <c r="A34" s="24" t="n">
        <f aca="false">A30+1</f>
        <v>2020</v>
      </c>
      <c r="B34" s="24" t="n">
        <f aca="false">B30</f>
        <v>1</v>
      </c>
      <c r="C34" s="25"/>
      <c r="D34" s="43" t="n">
        <v>110564179.770318</v>
      </c>
      <c r="E34" s="25"/>
      <c r="F34" s="43" t="n">
        <v>20096348.4463295</v>
      </c>
      <c r="G34" s="43" t="n">
        <v>413411.008173059</v>
      </c>
      <c r="H34" s="43" t="n">
        <v>2274465.39100105</v>
      </c>
      <c r="I34" s="43" t="n">
        <v>12785.9074692701</v>
      </c>
      <c r="J34" s="43" t="n">
        <v>70344.2904433326</v>
      </c>
      <c r="K34" s="25"/>
      <c r="L34" s="43" t="n">
        <v>3331692.17996283</v>
      </c>
      <c r="M34" s="26"/>
      <c r="N34" s="43" t="n">
        <v>848881.89622413</v>
      </c>
      <c r="O34" s="25"/>
      <c r="P34" s="43" t="n">
        <v>21958464.2923995</v>
      </c>
      <c r="Q34" s="26"/>
      <c r="R34" s="43" t="n">
        <v>16965838.6691648</v>
      </c>
      <c r="S34" s="26"/>
      <c r="T34" s="43" t="n">
        <v>64870354.609631</v>
      </c>
      <c r="U34" s="25"/>
      <c r="V34" s="43" t="n">
        <v>107048.095459142</v>
      </c>
      <c r="W34" s="26"/>
      <c r="X34" s="43" t="n">
        <v>268873.952971059</v>
      </c>
      <c r="Y34" s="25"/>
      <c r="Z34" s="25" t="n">
        <f aca="false">R34+V34-N34-L34-F34</f>
        <v>-7204035.75789256</v>
      </c>
      <c r="AA34" s="25"/>
      <c r="AB34" s="25" t="n">
        <f aca="false">T34-P34-D34</f>
        <v>-67652289.4530862</v>
      </c>
      <c r="AC34" s="13"/>
      <c r="AD34" s="25"/>
      <c r="AE34" s="25"/>
      <c r="AF34" s="25" t="n">
        <f aca="false">BB34/100*AF25</f>
        <v>6023860500.81153</v>
      </c>
      <c r="AG34" s="27" t="n">
        <f aca="false">(AF34-AF33)/AF33</f>
        <v>0.00162763251505619</v>
      </c>
      <c r="AH34" s="27"/>
      <c r="AI34" s="27" t="n">
        <f aca="false">AB34/AF34</f>
        <v>-0.0112307198089949</v>
      </c>
      <c r="AL34" s="25"/>
      <c r="AV34" s="24" t="n">
        <v>11529198</v>
      </c>
      <c r="AX34" s="24" t="n">
        <f aca="false">(AV34-AV33)/AV33</f>
        <v>0.0028310855771029</v>
      </c>
      <c r="AY34" s="45" t="n">
        <v>6833.5172558055</v>
      </c>
      <c r="AZ34" s="27" t="n">
        <f aca="false">(AY34-AY33)/AY33</f>
        <v>-0.00120005560194035</v>
      </c>
      <c r="BA34" s="24" t="n">
        <f aca="false">BA33*((1+AZ34))</f>
        <v>101.656964040686</v>
      </c>
      <c r="BB34" s="24" t="n">
        <f aca="false">BB33*(1+AX34)*(1+AZ34)</f>
        <v>104.817030972008</v>
      </c>
      <c r="BD34" s="27" t="n">
        <f aca="false">T41/AF41</f>
        <v>0.0118674596911633</v>
      </c>
    </row>
    <row r="35" s="32" customFormat="true" ht="12" hidden="false" customHeight="false" outlineLevel="0" collapsed="false">
      <c r="A35" s="32" t="n">
        <f aca="false">A31+1</f>
        <v>2020</v>
      </c>
      <c r="B35" s="32" t="n">
        <f aca="false">B31</f>
        <v>2</v>
      </c>
      <c r="C35" s="33"/>
      <c r="D35" s="46" t="n">
        <v>110713569.578136</v>
      </c>
      <c r="E35" s="33"/>
      <c r="F35" s="46" t="n">
        <v>20123501.8122612</v>
      </c>
      <c r="G35" s="46" t="n">
        <v>428786.781076553</v>
      </c>
      <c r="H35" s="46" t="n">
        <v>2359058.35692965</v>
      </c>
      <c r="I35" s="46" t="n">
        <v>13261.446837419</v>
      </c>
      <c r="J35" s="46" t="n">
        <v>72960.5677400913</v>
      </c>
      <c r="K35" s="33"/>
      <c r="L35" s="46" t="n">
        <v>2766365.33678725</v>
      </c>
      <c r="M35" s="34"/>
      <c r="N35" s="46" t="n">
        <v>851454.85106628</v>
      </c>
      <c r="O35" s="33"/>
      <c r="P35" s="46" t="n">
        <v>19039136.2541078</v>
      </c>
      <c r="Q35" s="34"/>
      <c r="R35" s="46" t="n">
        <v>20089092.667967</v>
      </c>
      <c r="S35" s="34"/>
      <c r="T35" s="46" t="n">
        <v>76812386.9717849</v>
      </c>
      <c r="U35" s="33"/>
      <c r="V35" s="46" t="n">
        <v>108759.692888265</v>
      </c>
      <c r="W35" s="34"/>
      <c r="X35" s="46" t="n">
        <v>273172.992245784</v>
      </c>
      <c r="Y35" s="33"/>
      <c r="Z35" s="33" t="n">
        <f aca="false">R35+V35-N35-L35-F35</f>
        <v>-3543469.6392595</v>
      </c>
      <c r="AA35" s="33"/>
      <c r="AB35" s="33" t="n">
        <f aca="false">T35-P35-D35</f>
        <v>-52940318.8604586</v>
      </c>
      <c r="AC35" s="13"/>
      <c r="AD35" s="33"/>
      <c r="AE35" s="33"/>
      <c r="AF35" s="33" t="n">
        <f aca="false">BB35/100*AF25</f>
        <v>6090553897.21111</v>
      </c>
      <c r="AG35" s="35" t="n">
        <f aca="false">(AF35-AF34)/AF34</f>
        <v>0.0110715373290258</v>
      </c>
      <c r="AH35" s="35"/>
      <c r="AI35" s="35" t="n">
        <f aca="false">AB35/AF35</f>
        <v>-0.00869220103030369</v>
      </c>
      <c r="AL35" s="50"/>
      <c r="AV35" s="32" t="n">
        <v>11571754</v>
      </c>
      <c r="AX35" s="32" t="n">
        <f aca="false">(AV35-AV34)/AV34</f>
        <v>0.00369115006958854</v>
      </c>
      <c r="AY35" s="48" t="n">
        <v>6883.7657846367</v>
      </c>
      <c r="AZ35" s="35" t="n">
        <f aca="false">(AY35-AY34)/AY34</f>
        <v>0.00735324532743526</v>
      </c>
      <c r="BA35" s="32" t="n">
        <f aca="false">BA34*((1+AZ35))</f>
        <v>102.404472636519</v>
      </c>
      <c r="BB35" s="32" t="n">
        <f aca="false">BB34*(1+AX35)*(1+AZ35)</f>
        <v>105.977516643133</v>
      </c>
      <c r="BD35" s="35" t="n">
        <f aca="false">T42/AF42</f>
        <v>0.00950122933205959</v>
      </c>
    </row>
    <row r="36" customFormat="false" ht="12" hidden="false" customHeight="false" outlineLevel="0" collapsed="false">
      <c r="A36" s="32" t="n">
        <f aca="false">A32+1</f>
        <v>2020</v>
      </c>
      <c r="B36" s="32" t="n">
        <f aca="false">B32</f>
        <v>3</v>
      </c>
      <c r="C36" s="33"/>
      <c r="D36" s="46" t="n">
        <v>111222072.305497</v>
      </c>
      <c r="E36" s="33"/>
      <c r="F36" s="46" t="n">
        <v>20215928.2022203</v>
      </c>
      <c r="G36" s="46" t="n">
        <v>435037.486081626</v>
      </c>
      <c r="H36" s="46" t="n">
        <v>2393447.89161142</v>
      </c>
      <c r="I36" s="46" t="n">
        <v>13454.767610772</v>
      </c>
      <c r="J36" s="46" t="n">
        <v>74024.1615962302</v>
      </c>
      <c r="K36" s="33"/>
      <c r="L36" s="46" t="n">
        <v>2695630.91874678</v>
      </c>
      <c r="M36" s="34"/>
      <c r="N36" s="46" t="n">
        <v>857681.023480427</v>
      </c>
      <c r="O36" s="33"/>
      <c r="P36" s="46" t="n">
        <v>18706349.5862433</v>
      </c>
      <c r="Q36" s="34"/>
      <c r="R36" s="46" t="n">
        <v>17236363.9224715</v>
      </c>
      <c r="S36" s="34"/>
      <c r="T36" s="46" t="n">
        <v>65904731.3625329</v>
      </c>
      <c r="U36" s="33"/>
      <c r="V36" s="46" t="n">
        <v>109582.191624933</v>
      </c>
      <c r="W36" s="34"/>
      <c r="X36" s="46" t="n">
        <v>275238.871939329</v>
      </c>
      <c r="Y36" s="33"/>
      <c r="Z36" s="33" t="n">
        <f aca="false">R36+V36-N36-L36-F36</f>
        <v>-6423294.030351</v>
      </c>
      <c r="AA36" s="33"/>
      <c r="AB36" s="33" t="n">
        <f aca="false">T36-P36-D36</f>
        <v>-64023690.5292069</v>
      </c>
      <c r="AC36" s="13"/>
      <c r="AD36" s="33"/>
      <c r="AE36" s="33"/>
      <c r="AF36" s="33" t="n">
        <f aca="false">BB36/100*AF25</f>
        <v>6132001735.08801</v>
      </c>
      <c r="AG36" s="35" t="n">
        <f aca="false">(AF36-AF35)/AF35</f>
        <v>0.00680526575684243</v>
      </c>
      <c r="AH36" s="35"/>
      <c r="AI36" s="35" t="n">
        <f aca="false">AB36/AF36</f>
        <v>-0.0104409120047791</v>
      </c>
      <c r="AJ36" s="32"/>
      <c r="AK36" s="32"/>
      <c r="AV36" s="32" t="n">
        <v>11638399</v>
      </c>
      <c r="AX36" s="32" t="n">
        <f aca="false">(AV36-AV35)/AV35</f>
        <v>0.00575928247351266</v>
      </c>
      <c r="AY36" s="48" t="n">
        <v>6890.9248574512</v>
      </c>
      <c r="AZ36" s="35" t="n">
        <f aca="false">(AY36-AY35)/AY35</f>
        <v>0.00103999366603639</v>
      </c>
      <c r="BA36" s="32" t="n">
        <f aca="false">BA35*((1+AZ36))</f>
        <v>102.510972639435</v>
      </c>
      <c r="BB36" s="32" t="n">
        <f aca="false">BB35*(1+AX36)*(1+AZ36)</f>
        <v>106.698721808139</v>
      </c>
      <c r="BD36" s="35" t="n">
        <f aca="false">T43/AF43</f>
        <v>0.0112573379595961</v>
      </c>
    </row>
    <row r="37" customFormat="false" ht="12" hidden="false" customHeight="false" outlineLevel="0" collapsed="false">
      <c r="A37" s="32" t="n">
        <f aca="false">A33+1</f>
        <v>2020</v>
      </c>
      <c r="B37" s="32" t="n">
        <f aca="false">B33</f>
        <v>4</v>
      </c>
      <c r="C37" s="33"/>
      <c r="D37" s="46" t="n">
        <v>111438785.319257</v>
      </c>
      <c r="E37" s="33"/>
      <c r="F37" s="46" t="n">
        <v>20255318.3577519</v>
      </c>
      <c r="G37" s="46" t="n">
        <v>445527.867979671</v>
      </c>
      <c r="H37" s="46" t="n">
        <v>2451162.87765142</v>
      </c>
      <c r="I37" s="46" t="n">
        <v>13779.212411743</v>
      </c>
      <c r="J37" s="46" t="n">
        <v>75809.1611644801</v>
      </c>
      <c r="K37" s="33"/>
      <c r="L37" s="46" t="n">
        <v>2747129.96932927</v>
      </c>
      <c r="M37" s="34"/>
      <c r="N37" s="46" t="n">
        <v>861189.087626956</v>
      </c>
      <c r="O37" s="33"/>
      <c r="P37" s="46" t="n">
        <v>18992878.73842</v>
      </c>
      <c r="Q37" s="34"/>
      <c r="R37" s="46" t="n">
        <v>20439378.4074114</v>
      </c>
      <c r="S37" s="34"/>
      <c r="T37" s="46" t="n">
        <v>78151734.856411</v>
      </c>
      <c r="U37" s="33"/>
      <c r="V37" s="46" t="n">
        <v>108693.976710579</v>
      </c>
      <c r="W37" s="34"/>
      <c r="X37" s="46" t="n">
        <v>273007.932153937</v>
      </c>
      <c r="Y37" s="33"/>
      <c r="Z37" s="33" t="n">
        <f aca="false">R37+V37-N37-L37-F37</f>
        <v>-3315565.03058618</v>
      </c>
      <c r="AA37" s="33"/>
      <c r="AB37" s="33" t="n">
        <f aca="false">T37-P37-D37</f>
        <v>-52279929.2012659</v>
      </c>
      <c r="AC37" s="13"/>
      <c r="AD37" s="33"/>
      <c r="AE37" s="33"/>
      <c r="AF37" s="33" t="n">
        <f aca="false">BB37/100*AF25</f>
        <v>6183783537.87552</v>
      </c>
      <c r="AG37" s="35" t="n">
        <f aca="false">(AF37-AF36)/AF36</f>
        <v>0.00844451861309963</v>
      </c>
      <c r="AH37" s="35" t="n">
        <f aca="false">(AF37-AF33)/AF33</f>
        <v>0.028219107031678</v>
      </c>
      <c r="AI37" s="35" t="n">
        <f aca="false">AB37/AF37</f>
        <v>-0.00845435951647606</v>
      </c>
      <c r="AJ37" s="32"/>
      <c r="AK37" s="32"/>
      <c r="AV37" s="32" t="n">
        <v>11652733</v>
      </c>
      <c r="AX37" s="32" t="n">
        <f aca="false">(AV37-AV36)/AV36</f>
        <v>0.00123161269861946</v>
      </c>
      <c r="AY37" s="48" t="n">
        <v>6940.567309837</v>
      </c>
      <c r="AZ37" s="35" t="n">
        <f aca="false">(AY37-AY36)/AY36</f>
        <v>0.00720403333554288</v>
      </c>
      <c r="BA37" s="32" t="n">
        <f aca="false">BA36*((1+AZ37))</f>
        <v>103.249465103589</v>
      </c>
      <c r="BB37" s="32" t="n">
        <f aca="false">BB36*(1+AX37)*(1+AZ37)</f>
        <v>107.599741150442</v>
      </c>
      <c r="BD37" s="35" t="n">
        <f aca="false">T44/AF44</f>
        <v>0.00956952240212561</v>
      </c>
    </row>
    <row r="38" s="24" customFormat="true" ht="12" hidden="false" customHeight="false" outlineLevel="0" collapsed="false">
      <c r="A38" s="24" t="n">
        <f aca="false">A34+1</f>
        <v>2021</v>
      </c>
      <c r="B38" s="24" t="n">
        <f aca="false">B34</f>
        <v>1</v>
      </c>
      <c r="C38" s="25"/>
      <c r="D38" s="43" t="n">
        <v>111962918.115731</v>
      </c>
      <c r="E38" s="25"/>
      <c r="F38" s="43" t="n">
        <v>20350585.6977889</v>
      </c>
      <c r="G38" s="43" t="n">
        <v>480819.561364719</v>
      </c>
      <c r="H38" s="43" t="n">
        <v>2645327.36192299</v>
      </c>
      <c r="I38" s="43" t="n">
        <v>14870.708083445</v>
      </c>
      <c r="J38" s="43" t="n">
        <v>81814.2483068969</v>
      </c>
      <c r="K38" s="25"/>
      <c r="L38" s="43" t="n">
        <v>3308388.7959269</v>
      </c>
      <c r="M38" s="26"/>
      <c r="N38" s="43" t="n">
        <v>867359.190780152</v>
      </c>
      <c r="O38" s="25"/>
      <c r="P38" s="43" t="n">
        <v>21939199.5448214</v>
      </c>
      <c r="Q38" s="26"/>
      <c r="R38" s="43" t="n">
        <v>16308576.0588949</v>
      </c>
      <c r="S38" s="26"/>
      <c r="T38" s="43" t="n">
        <v>62357254.0531962</v>
      </c>
      <c r="U38" s="25"/>
      <c r="V38" s="43" t="n">
        <v>111746.279307026</v>
      </c>
      <c r="W38" s="26"/>
      <c r="X38" s="43" t="n">
        <v>280674.436272955</v>
      </c>
      <c r="Y38" s="25"/>
      <c r="Z38" s="25" t="n">
        <f aca="false">R38+V38-N38-L38-F38</f>
        <v>-8106011.34629403</v>
      </c>
      <c r="AA38" s="25"/>
      <c r="AB38" s="25" t="n">
        <f aca="false">T38-P38-D38</f>
        <v>-71544863.6073559</v>
      </c>
      <c r="AC38" s="13"/>
      <c r="AD38" s="25"/>
      <c r="AE38" s="25"/>
      <c r="AF38" s="25" t="n">
        <f aca="false">BB38/100*AF25</f>
        <v>6197413542.92529</v>
      </c>
      <c r="AG38" s="27" t="n">
        <f aca="false">(AF38-AF37)/AF37</f>
        <v>0.0022041530021688</v>
      </c>
      <c r="AH38" s="27"/>
      <c r="AI38" s="27" t="n">
        <f aca="false">AB38/AF38</f>
        <v>-0.0115443100757781</v>
      </c>
      <c r="AV38" s="24" t="n">
        <v>11693969</v>
      </c>
      <c r="AX38" s="24" t="n">
        <f aca="false">(AV38-AV37)/AV37</f>
        <v>0.00353874065423107</v>
      </c>
      <c r="AY38" s="45" t="n">
        <v>6931.3371774517</v>
      </c>
      <c r="AZ38" s="27" t="n">
        <f aca="false">(AY38-AY37)/AY37</f>
        <v>-0.00132988154616955</v>
      </c>
      <c r="BA38" s="24" t="n">
        <f aca="false">BA37*((1+AZ38))</f>
        <v>103.112155545295</v>
      </c>
      <c r="BB38" s="24" t="n">
        <f aca="false">BB37*(1+AX38)*(1+AZ38)</f>
        <v>107.836907442931</v>
      </c>
      <c r="BD38" s="27" t="n">
        <f aca="false">T45/AF45</f>
        <v>0.0112857711810941</v>
      </c>
    </row>
    <row r="39" s="32" customFormat="true" ht="12" hidden="false" customHeight="false" outlineLevel="0" collapsed="false">
      <c r="A39" s="32" t="n">
        <f aca="false">A35+1</f>
        <v>2021</v>
      </c>
      <c r="B39" s="32" t="n">
        <f aca="false">B35</f>
        <v>2</v>
      </c>
      <c r="C39" s="33"/>
      <c r="D39" s="46" t="n">
        <v>112312359.240338</v>
      </c>
      <c r="E39" s="33"/>
      <c r="F39" s="46" t="n">
        <v>20414100.7585995</v>
      </c>
      <c r="G39" s="46" t="n">
        <v>509237.075800674</v>
      </c>
      <c r="H39" s="46" t="n">
        <v>2801672.14182734</v>
      </c>
      <c r="I39" s="46" t="n">
        <v>15749.600282495</v>
      </c>
      <c r="J39" s="46" t="n">
        <v>86649.653870948</v>
      </c>
      <c r="K39" s="33"/>
      <c r="L39" s="46" t="n">
        <v>2702346.4328337</v>
      </c>
      <c r="M39" s="34"/>
      <c r="N39" s="46" t="n">
        <v>871971.840086803</v>
      </c>
      <c r="O39" s="33"/>
      <c r="P39" s="46" t="n">
        <v>18819820.2772603</v>
      </c>
      <c r="Q39" s="34"/>
      <c r="R39" s="46" t="n">
        <v>19279327.5822194</v>
      </c>
      <c r="S39" s="34"/>
      <c r="T39" s="46" t="n">
        <v>73716179.9827122</v>
      </c>
      <c r="U39" s="33"/>
      <c r="V39" s="46" t="n">
        <v>115508.856578191</v>
      </c>
      <c r="W39" s="34"/>
      <c r="X39" s="46" t="n">
        <v>290124.945596993</v>
      </c>
      <c r="Y39" s="33"/>
      <c r="Z39" s="33" t="n">
        <f aca="false">R39+V39-N39-L39-F39</f>
        <v>-4593582.59272247</v>
      </c>
      <c r="AA39" s="33"/>
      <c r="AB39" s="33" t="n">
        <f aca="false">T39-P39-D39</f>
        <v>-57415999.5348863</v>
      </c>
      <c r="AC39" s="13"/>
      <c r="AD39" s="33"/>
      <c r="AE39" s="33"/>
      <c r="AF39" s="33" t="n">
        <f aca="false">BB39/100*AF25</f>
        <v>6238137796.09115</v>
      </c>
      <c r="AG39" s="35" t="n">
        <f aca="false">(AF39-AF38)/AF38</f>
        <v>0.00657116922790319</v>
      </c>
      <c r="AH39" s="35"/>
      <c r="AI39" s="35" t="n">
        <f aca="false">AB39/AF39</f>
        <v>-0.00920402873608587</v>
      </c>
      <c r="AV39" s="32" t="n">
        <v>11758139</v>
      </c>
      <c r="AX39" s="32" t="n">
        <f aca="false">(AV39-AV38)/AV38</f>
        <v>0.00548744399784196</v>
      </c>
      <c r="AY39" s="48" t="n">
        <v>6938.8078475452</v>
      </c>
      <c r="AZ39" s="35" t="n">
        <f aca="false">(AY39-AY38)/AY38</f>
        <v>0.00107781080363586</v>
      </c>
      <c r="BA39" s="32" t="n">
        <f aca="false">BA38*((1+AZ39))</f>
        <v>103.223290940528</v>
      </c>
      <c r="BB39" s="32" t="n">
        <f aca="false">BB38*(1+AX39)*(1+AZ39)</f>
        <v>108.545522010753</v>
      </c>
      <c r="BD39" s="35" t="n">
        <f aca="false">T46/AF46</f>
        <v>0.00959551891387458</v>
      </c>
    </row>
    <row r="40" s="32" customFormat="true" ht="12" hidden="false" customHeight="false" outlineLevel="0" collapsed="false">
      <c r="A40" s="32" t="n">
        <f aca="false">A36+1</f>
        <v>2021</v>
      </c>
      <c r="B40" s="32" t="n">
        <f aca="false">B36</f>
        <v>3</v>
      </c>
      <c r="C40" s="33"/>
      <c r="D40" s="46" t="n">
        <v>112819987.241871</v>
      </c>
      <c r="E40" s="33"/>
      <c r="F40" s="46" t="n">
        <v>20506368.156785</v>
      </c>
      <c r="G40" s="46" t="n">
        <v>549578.440671647</v>
      </c>
      <c r="H40" s="46" t="n">
        <v>3023618.42872051</v>
      </c>
      <c r="I40" s="46" t="n">
        <v>16997.2713609791</v>
      </c>
      <c r="J40" s="46" t="n">
        <v>93513.9720222855</v>
      </c>
      <c r="K40" s="33"/>
      <c r="L40" s="46" t="n">
        <v>2615884.99672586</v>
      </c>
      <c r="M40" s="34"/>
      <c r="N40" s="46" t="n">
        <v>879173.585959822</v>
      </c>
      <c r="O40" s="33"/>
      <c r="P40" s="46" t="n">
        <v>18410793.3552111</v>
      </c>
      <c r="Q40" s="34"/>
      <c r="R40" s="46" t="n">
        <v>16605525.8111643</v>
      </c>
      <c r="S40" s="34"/>
      <c r="T40" s="46" t="n">
        <v>63492667.168138</v>
      </c>
      <c r="U40" s="33"/>
      <c r="V40" s="46" t="n">
        <v>117127.60442592</v>
      </c>
      <c r="W40" s="34"/>
      <c r="X40" s="46" t="n">
        <v>294190.773492534</v>
      </c>
      <c r="Y40" s="33"/>
      <c r="Z40" s="33" t="n">
        <f aca="false">R40+V40-N40-L40-F40</f>
        <v>-7278773.32388046</v>
      </c>
      <c r="AA40" s="33"/>
      <c r="AB40" s="33" t="n">
        <f aca="false">T40-P40-D40</f>
        <v>-67738113.4289439</v>
      </c>
      <c r="AC40" s="13"/>
      <c r="AD40" s="33"/>
      <c r="AE40" s="33"/>
      <c r="AF40" s="33" t="n">
        <f aca="false">BB40/100*AF25</f>
        <v>6294330904.22631</v>
      </c>
      <c r="AG40" s="35" t="n">
        <f aca="false">(AF40-AF39)/AF39</f>
        <v>0.00900799404757862</v>
      </c>
      <c r="AH40" s="35"/>
      <c r="AI40" s="35" t="n">
        <f aca="false">AB40/AF40</f>
        <v>-0.0107617655410302</v>
      </c>
      <c r="AV40" s="32" t="n">
        <v>11749339</v>
      </c>
      <c r="AX40" s="32" t="n">
        <f aca="false">(AV40-AV39)/AV39</f>
        <v>-0.00074841775556489</v>
      </c>
      <c r="AY40" s="48" t="n">
        <v>7006.5564185622</v>
      </c>
      <c r="AZ40" s="35" t="n">
        <f aca="false">(AY40-AY39)/AY39</f>
        <v>0.00976371914391136</v>
      </c>
      <c r="BA40" s="32" t="n">
        <f aca="false">BA39*((1+AZ40))</f>
        <v>104.231134162382</v>
      </c>
      <c r="BB40" s="32" t="n">
        <f aca="false">BB39*(1+AX40)*(1+AZ40)</f>
        <v>109.523299426917</v>
      </c>
      <c r="BD40" s="35" t="n">
        <f aca="false">T47/AF47</f>
        <v>0.0112823906829992</v>
      </c>
    </row>
    <row r="41" s="32" customFormat="true" ht="12" hidden="false" customHeight="false" outlineLevel="0" collapsed="false">
      <c r="A41" s="32" t="n">
        <f aca="false">A37+1</f>
        <v>2021</v>
      </c>
      <c r="B41" s="32" t="n">
        <f aca="false">B37</f>
        <v>4</v>
      </c>
      <c r="C41" s="33"/>
      <c r="D41" s="46" t="n">
        <v>113758898.542474</v>
      </c>
      <c r="E41" s="33"/>
      <c r="F41" s="46" t="n">
        <v>20677026.3997738</v>
      </c>
      <c r="G41" s="46" t="n">
        <v>584584.044237647</v>
      </c>
      <c r="H41" s="46" t="n">
        <v>3216208.93121782</v>
      </c>
      <c r="I41" s="46" t="n">
        <v>18079.9188939481</v>
      </c>
      <c r="J41" s="46" t="n">
        <v>99470.3793160165</v>
      </c>
      <c r="K41" s="33"/>
      <c r="L41" s="46" t="n">
        <v>2666907.16246594</v>
      </c>
      <c r="M41" s="34"/>
      <c r="N41" s="46" t="n">
        <v>889627.650412053</v>
      </c>
      <c r="O41" s="33"/>
      <c r="P41" s="46" t="n">
        <v>18733062.793954</v>
      </c>
      <c r="Q41" s="34"/>
      <c r="R41" s="46" t="n">
        <v>19684825.2953811</v>
      </c>
      <c r="S41" s="34"/>
      <c r="T41" s="46" t="n">
        <v>75266635.6341621</v>
      </c>
      <c r="U41" s="33"/>
      <c r="V41" s="46" t="n">
        <v>116078.119983896</v>
      </c>
      <c r="W41" s="34"/>
      <c r="X41" s="46" t="n">
        <v>291554.77114893</v>
      </c>
      <c r="Y41" s="33"/>
      <c r="Z41" s="33" t="n">
        <f aca="false">R41+V41-N41-L41-F41</f>
        <v>-4432657.79728688</v>
      </c>
      <c r="AA41" s="33"/>
      <c r="AB41" s="33" t="n">
        <f aca="false">T41-P41-D41</f>
        <v>-57225325.7022656</v>
      </c>
      <c r="AC41" s="13"/>
      <c r="AD41" s="33"/>
      <c r="AE41" s="33"/>
      <c r="AF41" s="33" t="n">
        <f aca="false">BB41/100*AF25</f>
        <v>6342270173.47331</v>
      </c>
      <c r="AG41" s="35" t="n">
        <f aca="false">(AF41-AF40)/AF40</f>
        <v>0.00761626135906043</v>
      </c>
      <c r="AH41" s="35" t="n">
        <f aca="false">(AF41-AF37)/AF37</f>
        <v>0.0256293957618451</v>
      </c>
      <c r="AI41" s="35" t="n">
        <f aca="false">AB41/AF41</f>
        <v>-0.00902284578503322</v>
      </c>
      <c r="AV41" s="32" t="n">
        <v>11759353</v>
      </c>
      <c r="AX41" s="32" t="n">
        <f aca="false">(AV41-AV40)/AV40</f>
        <v>0.000852303265741162</v>
      </c>
      <c r="AY41" s="48" t="n">
        <v>7053.9081145507</v>
      </c>
      <c r="AZ41" s="35" t="n">
        <f aca="false">(AY41-AY40)/AY40</f>
        <v>0.00675819805904268</v>
      </c>
      <c r="BA41" s="32" t="n">
        <f aca="false">BA40*((1+AZ41))</f>
        <v>104.93554881097</v>
      </c>
      <c r="BB41" s="32" t="n">
        <f aca="false">BB40*(1+AX41)*(1+AZ41)</f>
        <v>110.357457500259</v>
      </c>
      <c r="BD41" s="35" t="n">
        <f aca="false">T48/AF48</f>
        <v>0.00956564910039494</v>
      </c>
    </row>
    <row r="42" s="24" customFormat="true" ht="12" hidden="false" customHeight="false" outlineLevel="0" collapsed="false">
      <c r="A42" s="24" t="n">
        <f aca="false">A38+1</f>
        <v>2022</v>
      </c>
      <c r="B42" s="24" t="n">
        <f aca="false">B38</f>
        <v>1</v>
      </c>
      <c r="C42" s="25"/>
      <c r="D42" s="43" t="n">
        <v>113905220.970862</v>
      </c>
      <c r="E42" s="25"/>
      <c r="F42" s="43" t="n">
        <v>20703622.2331849</v>
      </c>
      <c r="G42" s="43" t="n">
        <v>614766.102762624</v>
      </c>
      <c r="H42" s="43" t="n">
        <v>3382261.7120753</v>
      </c>
      <c r="I42" s="43" t="n">
        <v>19013.384621525</v>
      </c>
      <c r="J42" s="43" t="n">
        <v>104606.032332228</v>
      </c>
      <c r="K42" s="25"/>
      <c r="L42" s="43" t="n">
        <v>3222680.75929551</v>
      </c>
      <c r="M42" s="26"/>
      <c r="N42" s="43" t="n">
        <v>892663.356223278</v>
      </c>
      <c r="O42" s="25"/>
      <c r="P42" s="43" t="n">
        <v>21633676.1876345</v>
      </c>
      <c r="Q42" s="26"/>
      <c r="R42" s="43" t="n">
        <v>15868945.2058127</v>
      </c>
      <c r="S42" s="26"/>
      <c r="T42" s="43" t="n">
        <v>60676287.3828829</v>
      </c>
      <c r="U42" s="25"/>
      <c r="V42" s="43" t="n">
        <v>118437.423088065</v>
      </c>
      <c r="W42" s="26"/>
      <c r="X42" s="43" t="n">
        <v>297480.660340644</v>
      </c>
      <c r="Y42" s="25"/>
      <c r="Z42" s="25" t="n">
        <f aca="false">R42+V42-N42-L42-F42</f>
        <v>-8831583.71980294</v>
      </c>
      <c r="AA42" s="25"/>
      <c r="AB42" s="25" t="n">
        <f aca="false">T42-P42-D42</f>
        <v>-74862609.7756133</v>
      </c>
      <c r="AC42" s="13"/>
      <c r="AD42" s="25"/>
      <c r="AE42" s="25"/>
      <c r="AF42" s="25" t="n">
        <f aca="false">BB42/100*AF25</f>
        <v>6386151229.7304</v>
      </c>
      <c r="AG42" s="27" t="n">
        <f aca="false">(AF42-AF41)/AF41</f>
        <v>0.00691882481459373</v>
      </c>
      <c r="AH42" s="27"/>
      <c r="AI42" s="27" t="n">
        <f aca="false">AB42/AF42</f>
        <v>-0.0117226490702403</v>
      </c>
      <c r="AV42" s="24" t="n">
        <v>11857690</v>
      </c>
      <c r="AX42" s="24" t="n">
        <f aca="false">(AV42-AV41)/AV41</f>
        <v>0.00836244987287991</v>
      </c>
      <c r="AY42" s="45" t="n">
        <v>7043.8093663136</v>
      </c>
      <c r="AZ42" s="27" t="n">
        <f aca="false">(AY42-AY41)/AY41</f>
        <v>-0.00143165293240333</v>
      </c>
      <c r="BA42" s="24" t="n">
        <f aca="false">BA41*((1+AZ42))</f>
        <v>104.785317524801</v>
      </c>
      <c r="BB42" s="24" t="n">
        <f aca="false">BB41*(1+AX42)*(1+AZ42)</f>
        <v>111.121001415687</v>
      </c>
      <c r="BD42" s="27" t="n">
        <f aca="false">T49/AF49</f>
        <v>0.0113412939694877</v>
      </c>
    </row>
    <row r="43" s="32" customFormat="true" ht="12" hidden="false" customHeight="false" outlineLevel="0" collapsed="false">
      <c r="A43" s="32" t="n">
        <f aca="false">A39+1</f>
        <v>2022</v>
      </c>
      <c r="B43" s="32" t="n">
        <f aca="false">B39</f>
        <v>2</v>
      </c>
      <c r="C43" s="33"/>
      <c r="D43" s="46" t="n">
        <v>114190383.623167</v>
      </c>
      <c r="E43" s="33"/>
      <c r="F43" s="46" t="n">
        <v>20755453.9207759</v>
      </c>
      <c r="G43" s="46" t="n">
        <v>628179.228470734</v>
      </c>
      <c r="H43" s="46" t="n">
        <v>3456056.77220943</v>
      </c>
      <c r="I43" s="46" t="n">
        <v>19428.22356095</v>
      </c>
      <c r="J43" s="46" t="n">
        <v>106888.35377967</v>
      </c>
      <c r="K43" s="33"/>
      <c r="L43" s="46" t="n">
        <v>2611280.28670492</v>
      </c>
      <c r="M43" s="34"/>
      <c r="N43" s="46" t="n">
        <v>896938.624615252</v>
      </c>
      <c r="O43" s="33"/>
      <c r="P43" s="46" t="n">
        <v>18484637.4941709</v>
      </c>
      <c r="Q43" s="34"/>
      <c r="R43" s="46" t="n">
        <v>18953700.6514268</v>
      </c>
      <c r="S43" s="34"/>
      <c r="T43" s="46" t="n">
        <v>72471117.190187</v>
      </c>
      <c r="U43" s="33"/>
      <c r="V43" s="46" t="n">
        <v>116755.702917616</v>
      </c>
      <c r="W43" s="34"/>
      <c r="X43" s="46" t="n">
        <v>293256.664125855</v>
      </c>
      <c r="Y43" s="33"/>
      <c r="Z43" s="33" t="n">
        <f aca="false">R43+V43-N43-L43-F43</f>
        <v>-5193216.47775165</v>
      </c>
      <c r="AA43" s="33"/>
      <c r="AB43" s="33" t="n">
        <f aca="false">T43-P43-D43</f>
        <v>-60203903.927151</v>
      </c>
      <c r="AC43" s="13"/>
      <c r="AD43" s="33"/>
      <c r="AE43" s="33"/>
      <c r="AF43" s="33" t="n">
        <f aca="false">BB43/100*AF25</f>
        <v>6437678023.90708</v>
      </c>
      <c r="AG43" s="35" t="n">
        <f aca="false">(AF43-AF42)/AF42</f>
        <v>0.00806852082312177</v>
      </c>
      <c r="AH43" s="35"/>
      <c r="AI43" s="35" t="n">
        <f aca="false">AB43/AF43</f>
        <v>-0.00935180412931132</v>
      </c>
      <c r="AV43" s="32" t="n">
        <v>11867550</v>
      </c>
      <c r="AX43" s="32" t="n">
        <f aca="false">(AV43-AV42)/AV42</f>
        <v>0.000831527894556191</v>
      </c>
      <c r="AY43" s="48" t="n">
        <v>7094.7430121405</v>
      </c>
      <c r="AZ43" s="35" t="n">
        <f aca="false">(AY43-AY42)/AY42</f>
        <v>0.00723098016685199</v>
      </c>
      <c r="BA43" s="32" t="n">
        <f aca="false">BA42*((1+AZ43))</f>
        <v>105.543018077601</v>
      </c>
      <c r="BB43" s="32" t="n">
        <f aca="false">BB42*(1+AX43)*(1+AZ43)</f>
        <v>112.017583529496</v>
      </c>
      <c r="BD43" s="35" t="n">
        <f aca="false">T50/AF50</f>
        <v>0.00961410335091972</v>
      </c>
    </row>
    <row r="44" s="32" customFormat="true" ht="12" hidden="false" customHeight="false" outlineLevel="0" collapsed="false">
      <c r="A44" s="32" t="n">
        <f aca="false">A40+1</f>
        <v>2022</v>
      </c>
      <c r="B44" s="32" t="n">
        <f aca="false">B40</f>
        <v>3</v>
      </c>
      <c r="C44" s="33"/>
      <c r="D44" s="46" t="n">
        <v>114629047.088561</v>
      </c>
      <c r="E44" s="33"/>
      <c r="F44" s="46" t="n">
        <v>20835186.1981694</v>
      </c>
      <c r="G44" s="46" t="n">
        <v>654959.742330893</v>
      </c>
      <c r="H44" s="46" t="n">
        <v>3603395.25793901</v>
      </c>
      <c r="I44" s="46" t="n">
        <v>20256.4868762131</v>
      </c>
      <c r="J44" s="46" t="n">
        <v>111445.214163062</v>
      </c>
      <c r="K44" s="33"/>
      <c r="L44" s="46" t="n">
        <v>2584296.09937469</v>
      </c>
      <c r="M44" s="34"/>
      <c r="N44" s="46" t="n">
        <v>903049.693216089</v>
      </c>
      <c r="O44" s="33"/>
      <c r="P44" s="46" t="n">
        <v>18378237.714222</v>
      </c>
      <c r="Q44" s="34"/>
      <c r="R44" s="46" t="n">
        <v>16254153.3289483</v>
      </c>
      <c r="S44" s="34"/>
      <c r="T44" s="46" t="n">
        <v>62149164.0283349</v>
      </c>
      <c r="U44" s="33"/>
      <c r="V44" s="46" t="n">
        <v>121803.058504706</v>
      </c>
      <c r="W44" s="34"/>
      <c r="X44" s="46" t="n">
        <v>305934.16616763</v>
      </c>
      <c r="Y44" s="33"/>
      <c r="Z44" s="33" t="n">
        <f aca="false">R44+V44-N44-L44-F44</f>
        <v>-7946575.60330717</v>
      </c>
      <c r="AA44" s="33"/>
      <c r="AB44" s="33" t="n">
        <f aca="false">T44-P44-D44</f>
        <v>-70858120.7744483</v>
      </c>
      <c r="AC44" s="13"/>
      <c r="AD44" s="33"/>
      <c r="AE44" s="33"/>
      <c r="AF44" s="33" t="n">
        <f aca="false">BB44/100*AF25</f>
        <v>6494489632.47426</v>
      </c>
      <c r="AG44" s="35" t="n">
        <f aca="false">(AF44-AF43)/AF43</f>
        <v>0.00882486019900346</v>
      </c>
      <c r="AH44" s="35"/>
      <c r="AI44" s="35" t="n">
        <f aca="false">AB44/AF44</f>
        <v>-0.0109104987126529</v>
      </c>
      <c r="AV44" s="32" t="n">
        <v>11906136</v>
      </c>
      <c r="AX44" s="32" t="n">
        <f aca="false">(AV44-AV43)/AV43</f>
        <v>0.00325138718606621</v>
      </c>
      <c r="AY44" s="48" t="n">
        <v>7134.157220002</v>
      </c>
      <c r="AZ44" s="35" t="n">
        <f aca="false">(AY44-AY43)/AY43</f>
        <v>0.00555541022332381</v>
      </c>
      <c r="BA44" s="32" t="n">
        <f aca="false">BA43*((1+AZ44))</f>
        <v>106.129352839229</v>
      </c>
      <c r="BB44" s="32" t="n">
        <f aca="false">BB43*(1+AX44)*(1+AZ44)</f>
        <v>113.006123043974</v>
      </c>
      <c r="BD44" s="35" t="n">
        <f aca="false">T51/AF51</f>
        <v>0.0113470498465417</v>
      </c>
    </row>
    <row r="45" s="32" customFormat="true" ht="12" hidden="false" customHeight="false" outlineLevel="0" collapsed="false">
      <c r="A45" s="32" t="n">
        <f aca="false">A41+1</f>
        <v>2022</v>
      </c>
      <c r="B45" s="32" t="n">
        <f aca="false">B41</f>
        <v>4</v>
      </c>
      <c r="C45" s="33"/>
      <c r="D45" s="46" t="n">
        <v>115298346.834737</v>
      </c>
      <c r="E45" s="33"/>
      <c r="F45" s="46" t="n">
        <v>20956839.3496885</v>
      </c>
      <c r="G45" s="46" t="n">
        <v>694504.175789166</v>
      </c>
      <c r="H45" s="46" t="n">
        <v>3820957.06333228</v>
      </c>
      <c r="I45" s="46" t="n">
        <v>21479.510591418</v>
      </c>
      <c r="J45" s="46" t="n">
        <v>118173.929793785</v>
      </c>
      <c r="K45" s="33"/>
      <c r="L45" s="46" t="n">
        <v>2616662.99352253</v>
      </c>
      <c r="M45" s="34"/>
      <c r="N45" s="46" t="n">
        <v>910348.567134481</v>
      </c>
      <c r="O45" s="33"/>
      <c r="P45" s="46" t="n">
        <v>18586345.9326039</v>
      </c>
      <c r="Q45" s="34"/>
      <c r="R45" s="46" t="n">
        <v>19238009.3162894</v>
      </c>
      <c r="S45" s="34"/>
      <c r="T45" s="46" t="n">
        <v>73558196.0118046</v>
      </c>
      <c r="U45" s="33"/>
      <c r="V45" s="46" t="n">
        <v>116502.053258414</v>
      </c>
      <c r="W45" s="34"/>
      <c r="X45" s="46" t="n">
        <v>292619.569311165</v>
      </c>
      <c r="Y45" s="33"/>
      <c r="Z45" s="33" t="n">
        <f aca="false">R45+V45-N45-L45-F45</f>
        <v>-5129339.54079772</v>
      </c>
      <c r="AA45" s="33"/>
      <c r="AB45" s="33" t="n">
        <f aca="false">T45-P45-D45</f>
        <v>-60326496.7555362</v>
      </c>
      <c r="AC45" s="13"/>
      <c r="AD45" s="33"/>
      <c r="AE45" s="33"/>
      <c r="AF45" s="33" t="n">
        <f aca="false">BB45/100*AF25</f>
        <v>6517781977.98562</v>
      </c>
      <c r="AG45" s="35" t="n">
        <f aca="false">(AF45-AF44)/AF44</f>
        <v>0.00358647820375256</v>
      </c>
      <c r="AH45" s="35" t="n">
        <f aca="false">(AF45-AF41)/AF41</f>
        <v>0.0276733408876831</v>
      </c>
      <c r="AI45" s="35" t="n">
        <f aca="false">AB45/AF45</f>
        <v>-0.00925567884278643</v>
      </c>
      <c r="AV45" s="32" t="n">
        <v>11880720</v>
      </c>
      <c r="AX45" s="32" t="n">
        <f aca="false">(AV45-AV44)/AV44</f>
        <v>-0.00213469760466368</v>
      </c>
      <c r="AY45" s="48" t="n">
        <v>7175.0603034167</v>
      </c>
      <c r="AZ45" s="35" t="n">
        <f aca="false">(AY45-AY44)/AY44</f>
        <v>0.00573341491550256</v>
      </c>
      <c r="BA45" s="32" t="n">
        <f aca="false">BA44*((1+AZ45))</f>
        <v>106.73783645377</v>
      </c>
      <c r="BB45" s="32" t="n">
        <f aca="false">BB44*(1+AX45)*(1+AZ45)</f>
        <v>113.411417041161</v>
      </c>
      <c r="BD45" s="35" t="n">
        <f aca="false">T52/AF52</f>
        <v>0.00960078836909931</v>
      </c>
    </row>
    <row r="46" s="24" customFormat="true" ht="12" hidden="false" customHeight="false" outlineLevel="0" collapsed="false">
      <c r="A46" s="24" t="n">
        <f aca="false">A42+1</f>
        <v>2023</v>
      </c>
      <c r="B46" s="24" t="n">
        <f aca="false">B42</f>
        <v>1</v>
      </c>
      <c r="C46" s="25"/>
      <c r="D46" s="43" t="n">
        <v>115690782.574466</v>
      </c>
      <c r="E46" s="25"/>
      <c r="F46" s="43" t="n">
        <v>21028169.1907344</v>
      </c>
      <c r="G46" s="43" t="n">
        <v>726218.891979406</v>
      </c>
      <c r="H46" s="43" t="n">
        <v>3995442.07445692</v>
      </c>
      <c r="I46" s="43" t="n">
        <v>22460.378102456</v>
      </c>
      <c r="J46" s="43" t="n">
        <v>123570.373436813</v>
      </c>
      <c r="K46" s="25"/>
      <c r="L46" s="43" t="n">
        <v>3161159.71174674</v>
      </c>
      <c r="M46" s="26"/>
      <c r="N46" s="43" t="n">
        <v>916763.851971842</v>
      </c>
      <c r="O46" s="25"/>
      <c r="P46" s="43" t="n">
        <v>21447036.996258</v>
      </c>
      <c r="Q46" s="26"/>
      <c r="R46" s="43" t="n">
        <v>16418238.4983862</v>
      </c>
      <c r="S46" s="26"/>
      <c r="T46" s="43" t="n">
        <v>62776557.8952212</v>
      </c>
      <c r="U46" s="25"/>
      <c r="V46" s="43" t="n">
        <v>114124.923627604</v>
      </c>
      <c r="W46" s="26"/>
      <c r="X46" s="43" t="n">
        <v>286648.90502406</v>
      </c>
      <c r="Y46" s="25"/>
      <c r="Z46" s="25" t="n">
        <f aca="false">R46+V46-N46-L46-F46</f>
        <v>-8573729.33243919</v>
      </c>
      <c r="AA46" s="25"/>
      <c r="AB46" s="25" t="n">
        <f aca="false">T46-P46-D46</f>
        <v>-74361261.6755024</v>
      </c>
      <c r="AC46" s="13"/>
      <c r="AD46" s="25"/>
      <c r="AE46" s="25"/>
      <c r="AF46" s="25" t="n">
        <f aca="false">BB46/100*AF25</f>
        <v>6542278584.27227</v>
      </c>
      <c r="AG46" s="27" t="n">
        <f aca="false">(AF46-AF45)/AF45</f>
        <v>0.00375842677300164</v>
      </c>
      <c r="AH46" s="27"/>
      <c r="AI46" s="27" t="n">
        <f aca="false">AB46/AF46</f>
        <v>-0.0113662634077167</v>
      </c>
      <c r="AV46" s="24" t="n">
        <v>11914866</v>
      </c>
      <c r="AX46" s="24" t="n">
        <f aca="false">(AV46-AV45)/AV45</f>
        <v>0.00287406823828859</v>
      </c>
      <c r="AY46" s="45" t="n">
        <v>7181.3874445976</v>
      </c>
      <c r="AZ46" s="27" t="n">
        <f aca="false">(AY46-AY45)/AY45</f>
        <v>0.000881824112040862</v>
      </c>
      <c r="BA46" s="24" t="n">
        <f aca="false">BA45*((1+AZ46))</f>
        <v>106.831960451622</v>
      </c>
      <c r="BB46" s="24" t="n">
        <f aca="false">BB45*(1+AX46)*(1+AZ46)</f>
        <v>113.837665547333</v>
      </c>
      <c r="BD46" s="27" t="n">
        <f aca="false">T53/AF53</f>
        <v>0.0113509923190038</v>
      </c>
    </row>
    <row r="47" s="32" customFormat="true" ht="12" hidden="false" customHeight="false" outlineLevel="0" collapsed="false">
      <c r="A47" s="32" t="n">
        <f aca="false">A43+1</f>
        <v>2023</v>
      </c>
      <c r="B47" s="32" t="n">
        <f aca="false">B43</f>
        <v>2</v>
      </c>
      <c r="C47" s="33"/>
      <c r="D47" s="46" t="n">
        <v>116046869.539787</v>
      </c>
      <c r="E47" s="33"/>
      <c r="F47" s="46" t="n">
        <v>21092892.211763</v>
      </c>
      <c r="G47" s="46" t="n">
        <v>751221.618022102</v>
      </c>
      <c r="H47" s="46" t="n">
        <v>4132999.69614702</v>
      </c>
      <c r="I47" s="46" t="n">
        <v>23233.6582893439</v>
      </c>
      <c r="J47" s="46" t="n">
        <v>127824.732870529</v>
      </c>
      <c r="K47" s="33"/>
      <c r="L47" s="46" t="n">
        <v>2555038.84778786</v>
      </c>
      <c r="M47" s="34"/>
      <c r="N47" s="46" t="n">
        <v>921795.109528057</v>
      </c>
      <c r="O47" s="33"/>
      <c r="P47" s="46" t="n">
        <v>18329553.4464113</v>
      </c>
      <c r="Q47" s="34"/>
      <c r="R47" s="46" t="n">
        <v>19489352.102409</v>
      </c>
      <c r="S47" s="34"/>
      <c r="T47" s="46" t="n">
        <v>74519226.9388395</v>
      </c>
      <c r="U47" s="33"/>
      <c r="V47" s="46" t="n">
        <v>117587.339699958</v>
      </c>
      <c r="W47" s="34"/>
      <c r="X47" s="46" t="n">
        <v>295345.49595556</v>
      </c>
      <c r="Y47" s="33"/>
      <c r="Z47" s="33" t="n">
        <f aca="false">R47+V47-N47-L47-F47</f>
        <v>-4962786.72696993</v>
      </c>
      <c r="AA47" s="33"/>
      <c r="AB47" s="33" t="n">
        <f aca="false">T47-P47-D47</f>
        <v>-59857196.0473584</v>
      </c>
      <c r="AC47" s="13"/>
      <c r="AD47" s="33"/>
      <c r="AE47" s="33"/>
      <c r="AF47" s="33" t="n">
        <f aca="false">BB47/100*AF25</f>
        <v>6604914599.44993</v>
      </c>
      <c r="AG47" s="35" t="n">
        <f aca="false">(AF47-AF46)/AF46</f>
        <v>0.00957403668627548</v>
      </c>
      <c r="AH47" s="35"/>
      <c r="AI47" s="35" t="n">
        <f aca="false">AB47/AF47</f>
        <v>-0.00906252384434212</v>
      </c>
      <c r="AV47" s="32" t="n">
        <v>12020203</v>
      </c>
      <c r="AX47" s="32" t="n">
        <f aca="false">(AV47-AV46)/AV46</f>
        <v>0.0088408044202931</v>
      </c>
      <c r="AY47" s="48" t="n">
        <v>7186.6069251795</v>
      </c>
      <c r="AZ47" s="35" t="n">
        <f aca="false">(AY47-AY46)/AY46</f>
        <v>0.000726806710007885</v>
      </c>
      <c r="BA47" s="32" t="n">
        <f aca="false">BA46*((1+AZ47))</f>
        <v>106.909606637322</v>
      </c>
      <c r="BB47" s="32" t="n">
        <f aca="false">BB46*(1+AX47)*(1+AZ47)</f>
        <v>114.927551533563</v>
      </c>
      <c r="BD47" s="35" t="n">
        <f aca="false">T54/AF54</f>
        <v>0.00964078868442103</v>
      </c>
    </row>
    <row r="48" s="32" customFormat="true" ht="12" hidden="false" customHeight="false" outlineLevel="0" collapsed="false">
      <c r="A48" s="32" t="n">
        <f aca="false">A44+1</f>
        <v>2023</v>
      </c>
      <c r="B48" s="32" t="n">
        <f aca="false">B44</f>
        <v>3</v>
      </c>
      <c r="C48" s="33"/>
      <c r="D48" s="46" t="n">
        <v>116609383.62175</v>
      </c>
      <c r="E48" s="33"/>
      <c r="F48" s="46" t="n">
        <v>21195135.8047655</v>
      </c>
      <c r="G48" s="46" t="n">
        <v>783237.492006858</v>
      </c>
      <c r="H48" s="46" t="n">
        <v>4309141.58860116</v>
      </c>
      <c r="I48" s="46" t="n">
        <v>24223.839958976</v>
      </c>
      <c r="J48" s="46" t="n">
        <v>133272.420266021</v>
      </c>
      <c r="K48" s="33"/>
      <c r="L48" s="46" t="n">
        <v>2546583.02667486</v>
      </c>
      <c r="M48" s="34"/>
      <c r="N48" s="46" t="n">
        <v>928188.055248723</v>
      </c>
      <c r="O48" s="33"/>
      <c r="P48" s="46" t="n">
        <v>18320848.2515898</v>
      </c>
      <c r="Q48" s="34"/>
      <c r="R48" s="46" t="n">
        <v>16605158.3012021</v>
      </c>
      <c r="S48" s="34"/>
      <c r="T48" s="46" t="n">
        <v>63491261.961945</v>
      </c>
      <c r="U48" s="33"/>
      <c r="V48" s="46" t="n">
        <v>117594.769274711</v>
      </c>
      <c r="W48" s="34"/>
      <c r="X48" s="46" t="n">
        <v>295364.156905334</v>
      </c>
      <c r="Y48" s="33"/>
      <c r="Z48" s="33" t="n">
        <f aca="false">R48+V48-N48-L48-F48</f>
        <v>-7947153.81621232</v>
      </c>
      <c r="AA48" s="33"/>
      <c r="AB48" s="33" t="n">
        <f aca="false">T48-P48-D48</f>
        <v>-71438969.9113945</v>
      </c>
      <c r="AC48" s="13"/>
      <c r="AD48" s="33"/>
      <c r="AE48" s="33"/>
      <c r="AF48" s="33" t="n">
        <f aca="false">BB48/100*AF25</f>
        <v>6637423273.17062</v>
      </c>
      <c r="AG48" s="35" t="n">
        <f aca="false">(AF48-AF47)/AF47</f>
        <v>0.00492189160528939</v>
      </c>
      <c r="AH48" s="35"/>
      <c r="AI48" s="35" t="n">
        <f aca="false">AB48/AF48</f>
        <v>-0.010763057736601</v>
      </c>
      <c r="AV48" s="32" t="n">
        <v>12067978</v>
      </c>
      <c r="AX48" s="32" t="n">
        <f aca="false">(AV48-AV47)/AV47</f>
        <v>0.00397455849955279</v>
      </c>
      <c r="AY48" s="48" t="n">
        <v>7193.3880837263</v>
      </c>
      <c r="AZ48" s="35" t="n">
        <f aca="false">(AY48-AY47)/AY47</f>
        <v>0.000943582780775288</v>
      </c>
      <c r="BA48" s="32" t="n">
        <f aca="false">BA47*((1+AZ48))</f>
        <v>107.010484701244</v>
      </c>
      <c r="BB48" s="32" t="n">
        <f aca="false">BB47*(1+AX48)*(1+AZ48)</f>
        <v>115.493212484673</v>
      </c>
      <c r="BD48" s="35" t="n">
        <f aca="false">T55/AF55</f>
        <v>0.0113814815644521</v>
      </c>
    </row>
    <row r="49" s="32" customFormat="true" ht="12" hidden="false" customHeight="false" outlineLevel="0" collapsed="false">
      <c r="A49" s="32" t="n">
        <f aca="false">A45+1</f>
        <v>2023</v>
      </c>
      <c r="B49" s="32" t="n">
        <f aca="false">B45</f>
        <v>4</v>
      </c>
      <c r="C49" s="33"/>
      <c r="D49" s="46" t="n">
        <v>116831208.097292</v>
      </c>
      <c r="E49" s="33"/>
      <c r="F49" s="46" t="n">
        <v>21235455.0289815</v>
      </c>
      <c r="G49" s="46" t="n">
        <v>814351.168954668</v>
      </c>
      <c r="H49" s="46" t="n">
        <v>4480319.85914919</v>
      </c>
      <c r="I49" s="46" t="n">
        <v>25186.118627464</v>
      </c>
      <c r="J49" s="46" t="n">
        <v>138566.593581934</v>
      </c>
      <c r="K49" s="33"/>
      <c r="L49" s="46" t="n">
        <v>2538753.756493</v>
      </c>
      <c r="M49" s="34"/>
      <c r="N49" s="46" t="n">
        <v>932129.749295436</v>
      </c>
      <c r="O49" s="33"/>
      <c r="P49" s="46" t="n">
        <v>18301908.1690546</v>
      </c>
      <c r="Q49" s="34"/>
      <c r="R49" s="46" t="n">
        <v>19853683.751452</v>
      </c>
      <c r="S49" s="34"/>
      <c r="T49" s="46" t="n">
        <v>75912280.5761989</v>
      </c>
      <c r="U49" s="33"/>
      <c r="V49" s="46" t="n">
        <v>119072.807171667</v>
      </c>
      <c r="W49" s="34"/>
      <c r="X49" s="46" t="n">
        <v>299076.561972337</v>
      </c>
      <c r="Y49" s="33"/>
      <c r="Z49" s="33" t="n">
        <f aca="false">R49+V49-N49-L49-F49</f>
        <v>-4733581.97614627</v>
      </c>
      <c r="AA49" s="33"/>
      <c r="AB49" s="33" t="n">
        <f aca="false">T49-P49-D49</f>
        <v>-59220835.6901474</v>
      </c>
      <c r="AC49" s="13"/>
      <c r="AD49" s="33"/>
      <c r="AE49" s="33"/>
      <c r="AF49" s="33" t="n">
        <f aca="false">BB49/100*AF25</f>
        <v>6693440870.18914</v>
      </c>
      <c r="AG49" s="35" t="n">
        <f aca="false">(AF49-AF48)/AF48</f>
        <v>0.00843966019840214</v>
      </c>
      <c r="AH49" s="35" t="n">
        <f aca="false">(AF49-AF45)/AF45</f>
        <v>0.0269507161787278</v>
      </c>
      <c r="AI49" s="35" t="n">
        <f aca="false">AB49/AF49</f>
        <v>-0.00884759226811157</v>
      </c>
      <c r="AV49" s="32" t="n">
        <v>12049445</v>
      </c>
      <c r="AX49" s="32" t="n">
        <f aca="false">(AV49-AV48)/AV48</f>
        <v>-0.00153571708533111</v>
      </c>
      <c r="AY49" s="48" t="n">
        <v>7265.2552113856</v>
      </c>
      <c r="AZ49" s="35" t="n">
        <f aca="false">(AY49-AY48)/AY48</f>
        <v>0.00999072020344438</v>
      </c>
      <c r="BA49" s="32" t="n">
        <f aca="false">BA48*((1+AZ49))</f>
        <v>108.079596512729</v>
      </c>
      <c r="BB49" s="32" t="n">
        <f aca="false">BB48*(1+AX49)*(1+AZ49)</f>
        <v>116.467935953265</v>
      </c>
      <c r="BD49" s="35" t="n">
        <f aca="false">T56/AF56</f>
        <v>0.00965510783886805</v>
      </c>
    </row>
    <row r="50" s="24" customFormat="true" ht="12" hidden="false" customHeight="false" outlineLevel="0" collapsed="false">
      <c r="A50" s="24" t="n">
        <f aca="false">A46+1</f>
        <v>2024</v>
      </c>
      <c r="B50" s="24" t="n">
        <f aca="false">B46</f>
        <v>1</v>
      </c>
      <c r="C50" s="25"/>
      <c r="D50" s="43" t="n">
        <v>117523671.191333</v>
      </c>
      <c r="E50" s="25"/>
      <c r="F50" s="43" t="n">
        <v>21361318.3931649</v>
      </c>
      <c r="G50" s="43" t="n">
        <v>843632.273508369</v>
      </c>
      <c r="H50" s="43" t="n">
        <v>4641415.8570811</v>
      </c>
      <c r="I50" s="43" t="n">
        <v>26091.719799228</v>
      </c>
      <c r="J50" s="43" t="n">
        <v>143548.944033437</v>
      </c>
      <c r="K50" s="25"/>
      <c r="L50" s="43" t="n">
        <v>3115346.29246723</v>
      </c>
      <c r="M50" s="26"/>
      <c r="N50" s="43" t="n">
        <v>940292.138815071</v>
      </c>
      <c r="O50" s="25"/>
      <c r="P50" s="43" t="n">
        <v>21338756.6380733</v>
      </c>
      <c r="Q50" s="26"/>
      <c r="R50" s="43" t="n">
        <v>17020278.8880919</v>
      </c>
      <c r="S50" s="26"/>
      <c r="T50" s="43" t="n">
        <v>65078511.5051249</v>
      </c>
      <c r="U50" s="25"/>
      <c r="V50" s="43" t="n">
        <v>123755.784600918</v>
      </c>
      <c r="W50" s="26"/>
      <c r="X50" s="43" t="n">
        <v>310838.851134759</v>
      </c>
      <c r="Y50" s="25"/>
      <c r="Z50" s="25" t="n">
        <f aca="false">R50+V50-N50-L50-F50</f>
        <v>-8272922.15175446</v>
      </c>
      <c r="AA50" s="25"/>
      <c r="AB50" s="25" t="n">
        <f aca="false">T50-P50-D50</f>
        <v>-73783916.3242809</v>
      </c>
      <c r="AC50" s="13"/>
      <c r="AD50" s="25"/>
      <c r="AE50" s="25"/>
      <c r="AF50" s="25" t="n">
        <f aca="false">BB50/100*AF25</f>
        <v>6769067184.91842</v>
      </c>
      <c r="AG50" s="27" t="n">
        <f aca="false">(AF50-AF49)/AF49</f>
        <v>0.0112985706747778</v>
      </c>
      <c r="AH50" s="27"/>
      <c r="AI50" s="27" t="n">
        <f aca="false">AB50/AF50</f>
        <v>-0.0109001601415144</v>
      </c>
      <c r="AV50" s="24" t="n">
        <v>12162033</v>
      </c>
      <c r="AX50" s="24" t="n">
        <f aca="false">(AV50-AV49)/AV49</f>
        <v>0.00934383284873287</v>
      </c>
      <c r="AY50" s="45" t="n">
        <v>7279.3254109701</v>
      </c>
      <c r="AZ50" s="27" t="n">
        <f aca="false">(AY50-AY49)/AY49</f>
        <v>0.00193664216536404</v>
      </c>
      <c r="BA50" s="24" t="n">
        <f aca="false">BA49*((1+AZ50))</f>
        <v>108.288908016551</v>
      </c>
      <c r="BB50" s="24" t="n">
        <f aca="false">BB49*(1+AX50)*(1+AZ50)</f>
        <v>117.783857158979</v>
      </c>
      <c r="BD50" s="27" t="n">
        <f aca="false">T57/AF57</f>
        <v>0.011425415052458</v>
      </c>
    </row>
    <row r="51" s="32" customFormat="true" ht="12" hidden="false" customHeight="false" outlineLevel="0" collapsed="false">
      <c r="A51" s="32" t="n">
        <f aca="false">A47+1</f>
        <v>2024</v>
      </c>
      <c r="B51" s="32" t="n">
        <f aca="false">B47</f>
        <v>2</v>
      </c>
      <c r="C51" s="33"/>
      <c r="D51" s="46" t="n">
        <v>118052954.121053</v>
      </c>
      <c r="E51" s="33"/>
      <c r="F51" s="46" t="n">
        <v>21457521.8308828</v>
      </c>
      <c r="G51" s="46" t="n">
        <v>876677.935368438</v>
      </c>
      <c r="H51" s="46" t="n">
        <v>4823223.33858868</v>
      </c>
      <c r="I51" s="46" t="n">
        <v>27113.750578405</v>
      </c>
      <c r="J51" s="46" t="n">
        <v>149171.855832638</v>
      </c>
      <c r="K51" s="33"/>
      <c r="L51" s="46" t="n">
        <v>2551665.4365745</v>
      </c>
      <c r="M51" s="34"/>
      <c r="N51" s="46" t="n">
        <v>946413.501801893</v>
      </c>
      <c r="O51" s="33"/>
      <c r="P51" s="46" t="n">
        <v>18447491.9302793</v>
      </c>
      <c r="Q51" s="34"/>
      <c r="R51" s="46" t="n">
        <v>20264945.2599874</v>
      </c>
      <c r="S51" s="34"/>
      <c r="T51" s="46" t="n">
        <v>77484774.5988181</v>
      </c>
      <c r="U51" s="33"/>
      <c r="V51" s="46" t="n">
        <v>120974.491198366</v>
      </c>
      <c r="W51" s="34"/>
      <c r="X51" s="46" t="n">
        <v>303853.043976687</v>
      </c>
      <c r="Y51" s="33"/>
      <c r="Z51" s="33" t="n">
        <f aca="false">R51+V51-N51-L51-F51</f>
        <v>-4569681.01807335</v>
      </c>
      <c r="AA51" s="33"/>
      <c r="AB51" s="33" t="n">
        <f aca="false">T51-P51-D51</f>
        <v>-59015671.4525143</v>
      </c>
      <c r="AC51" s="13"/>
      <c r="AD51" s="33"/>
      <c r="AE51" s="33"/>
      <c r="AF51" s="33" t="n">
        <f aca="false">BB51/100*AF25</f>
        <v>6828627321.35027</v>
      </c>
      <c r="AG51" s="35" t="n">
        <f aca="false">(AF51-AF50)/AF50</f>
        <v>0.00879886915061908</v>
      </c>
      <c r="AH51" s="35"/>
      <c r="AI51" s="35" t="n">
        <f aca="false">AB51/AF51</f>
        <v>-0.00864239160746068</v>
      </c>
      <c r="AV51" s="32" t="n">
        <v>12217730</v>
      </c>
      <c r="AX51" s="32" t="n">
        <f aca="false">(AV51-AV50)/AV50</f>
        <v>0.00457957974624802</v>
      </c>
      <c r="AY51" s="48" t="n">
        <v>7309.8989774617</v>
      </c>
      <c r="AZ51" s="35" t="n">
        <f aca="false">(AY51-AY50)/AY50</f>
        <v>0.00420005491793581</v>
      </c>
      <c r="BA51" s="32" t="n">
        <f aca="false">BA50*((1+AZ51))</f>
        <v>108.743727377224</v>
      </c>
      <c r="BB51" s="32" t="n">
        <f aca="false">BB50*(1+AX51)*(1+AZ51)</f>
        <v>118.820221906176</v>
      </c>
      <c r="BD51" s="35" t="n">
        <f aca="false">T58/AF58</f>
        <v>0.00971652909768866</v>
      </c>
    </row>
    <row r="52" s="32" customFormat="true" ht="12" hidden="false" customHeight="false" outlineLevel="0" collapsed="false">
      <c r="A52" s="32" t="n">
        <f aca="false">A48+1</f>
        <v>2024</v>
      </c>
      <c r="B52" s="32" t="n">
        <f aca="false">B48</f>
        <v>3</v>
      </c>
      <c r="C52" s="33"/>
      <c r="D52" s="46" t="n">
        <v>118731555.624997</v>
      </c>
      <c r="E52" s="33"/>
      <c r="F52" s="46" t="n">
        <v>21580865.6869832</v>
      </c>
      <c r="G52" s="46" t="n">
        <v>902257.923361481</v>
      </c>
      <c r="H52" s="46" t="n">
        <v>4963956.88520977</v>
      </c>
      <c r="I52" s="46" t="n">
        <v>27904.8842276749</v>
      </c>
      <c r="J52" s="46" t="n">
        <v>153524.439748757</v>
      </c>
      <c r="K52" s="33"/>
      <c r="L52" s="46" t="n">
        <v>2480421.72685586</v>
      </c>
      <c r="M52" s="34"/>
      <c r="N52" s="46" t="n">
        <v>953551.826434724</v>
      </c>
      <c r="O52" s="33"/>
      <c r="P52" s="46" t="n">
        <v>18117080.9378545</v>
      </c>
      <c r="Q52" s="34"/>
      <c r="R52" s="46" t="n">
        <v>17234213.4011763</v>
      </c>
      <c r="S52" s="34"/>
      <c r="T52" s="46" t="n">
        <v>65896508.6579712</v>
      </c>
      <c r="U52" s="33"/>
      <c r="V52" s="46" t="n">
        <v>122477.890102748</v>
      </c>
      <c r="W52" s="34"/>
      <c r="X52" s="46" t="n">
        <v>307629.148582563</v>
      </c>
      <c r="Y52" s="33"/>
      <c r="Z52" s="33" t="n">
        <f aca="false">R52+V52-N52-L52-F52</f>
        <v>-7658147.94899478</v>
      </c>
      <c r="AA52" s="33"/>
      <c r="AB52" s="33" t="n">
        <f aca="false">T52-P52-D52</f>
        <v>-70952127.9048801</v>
      </c>
      <c r="AC52" s="13"/>
      <c r="AD52" s="33"/>
      <c r="AE52" s="33"/>
      <c r="AF52" s="33" t="n">
        <f aca="false">BB52/100*AF25</f>
        <v>6863655996.21619</v>
      </c>
      <c r="AG52" s="35" t="n">
        <f aca="false">(AF52-AF51)/AF51</f>
        <v>0.00512968027357445</v>
      </c>
      <c r="AH52" s="35"/>
      <c r="AI52" s="35" t="n">
        <f aca="false">AB52/AF52</f>
        <v>-0.010337366549838</v>
      </c>
      <c r="AV52" s="32" t="n">
        <v>12252663</v>
      </c>
      <c r="AX52" s="32" t="n">
        <f aca="false">(AV52-AV51)/AV51</f>
        <v>0.00285920543341521</v>
      </c>
      <c r="AY52" s="48" t="n">
        <v>7326.4486004023</v>
      </c>
      <c r="AZ52" s="35" t="n">
        <f aca="false">(AY52-AY51)/AY51</f>
        <v>0.002264001594499</v>
      </c>
      <c r="BA52" s="32" t="n">
        <f aca="false">BA51*((1+AZ52))</f>
        <v>108.989923349398</v>
      </c>
      <c r="BB52" s="32" t="n">
        <f aca="false">BB51*(1+AX52)*(1+AZ52)</f>
        <v>119.429731654589</v>
      </c>
      <c r="BD52" s="35" t="n">
        <f aca="false">T59/AF59</f>
        <v>0.0114599484648316</v>
      </c>
    </row>
    <row r="53" s="32" customFormat="true" ht="12" hidden="false" customHeight="false" outlineLevel="0" collapsed="false">
      <c r="A53" s="32" t="n">
        <f aca="false">A49+1</f>
        <v>2024</v>
      </c>
      <c r="B53" s="32" t="n">
        <f aca="false">B49</f>
        <v>4</v>
      </c>
      <c r="C53" s="33"/>
      <c r="D53" s="46" t="n">
        <v>118842447.551141</v>
      </c>
      <c r="E53" s="33"/>
      <c r="F53" s="46" t="n">
        <v>21601021.6072126</v>
      </c>
      <c r="G53" s="46" t="n">
        <v>1001972.33895446</v>
      </c>
      <c r="H53" s="46" t="n">
        <v>5512556.17929337</v>
      </c>
      <c r="I53" s="46" t="n">
        <v>30988.8352254</v>
      </c>
      <c r="J53" s="46" t="n">
        <v>170491.428225592</v>
      </c>
      <c r="K53" s="33"/>
      <c r="L53" s="46" t="n">
        <v>2491934.77217517</v>
      </c>
      <c r="M53" s="34"/>
      <c r="N53" s="46" t="n">
        <v>956974.286094502</v>
      </c>
      <c r="O53" s="33"/>
      <c r="P53" s="46" t="n">
        <v>18195651.5480064</v>
      </c>
      <c r="Q53" s="34"/>
      <c r="R53" s="46" t="n">
        <v>20498807.190594</v>
      </c>
      <c r="S53" s="34"/>
      <c r="T53" s="46" t="n">
        <v>78378965.9597032</v>
      </c>
      <c r="U53" s="33"/>
      <c r="V53" s="46" t="n">
        <v>123059.671031054</v>
      </c>
      <c r="W53" s="34"/>
      <c r="X53" s="46" t="n">
        <v>309090.414542372</v>
      </c>
      <c r="Y53" s="33"/>
      <c r="Z53" s="33" t="n">
        <f aca="false">R53+V53-N53-L53-F53</f>
        <v>-4428063.8038573</v>
      </c>
      <c r="AA53" s="33"/>
      <c r="AB53" s="33" t="n">
        <f aca="false">T53-P53-D53</f>
        <v>-58659133.1394443</v>
      </c>
      <c r="AC53" s="13"/>
      <c r="AD53" s="33"/>
      <c r="AE53" s="33"/>
      <c r="AF53" s="33" t="n">
        <f aca="false">BB53/100*AF25</f>
        <v>6905032067.41506</v>
      </c>
      <c r="AG53" s="35" t="n">
        <f aca="false">(AF53-AF52)/AF52</f>
        <v>0.00602828452091485</v>
      </c>
      <c r="AH53" s="35" t="n">
        <f aca="false">(AF53-AF49)/AF49</f>
        <v>0.0316117227789812</v>
      </c>
      <c r="AI53" s="35" t="n">
        <f aca="false">AB53/AF53</f>
        <v>-0.00849512827264879</v>
      </c>
      <c r="AV53" s="32" t="n">
        <v>12245450</v>
      </c>
      <c r="AX53" s="32" t="n">
        <f aca="false">(AV53-AV52)/AV52</f>
        <v>-0.000588688352891123</v>
      </c>
      <c r="AY53" s="48" t="n">
        <v>7374.9560678336</v>
      </c>
      <c r="AZ53" s="35" t="n">
        <f aca="false">(AY53-AY52)/AY52</f>
        <v>0.00662087050315708</v>
      </c>
      <c r="BA53" s="32" t="n">
        <f aca="false">BA52*((1+AZ53))</f>
        <v>109.711531518044</v>
      </c>
      <c r="BB53" s="32" t="n">
        <f aca="false">BB52*(1+AX53)*(1+AZ53)</f>
        <v>120.14968805726</v>
      </c>
      <c r="BD53" s="35" t="n">
        <f aca="false">T60/AF60</f>
        <v>0.00970500759610864</v>
      </c>
    </row>
    <row r="54" s="24" customFormat="true" ht="12" hidden="false" customHeight="false" outlineLevel="0" collapsed="false">
      <c r="A54" s="24" t="n">
        <f aca="false">A50+1</f>
        <v>2025</v>
      </c>
      <c r="B54" s="24" t="n">
        <f aca="false">B50</f>
        <v>1</v>
      </c>
      <c r="C54" s="25"/>
      <c r="D54" s="43" t="n">
        <v>119560772.893001</v>
      </c>
      <c r="E54" s="25"/>
      <c r="F54" s="43" t="n">
        <v>21731585.7410745</v>
      </c>
      <c r="G54" s="43" t="n">
        <v>1111572.17191094</v>
      </c>
      <c r="H54" s="43" t="n">
        <v>6115542.12304129</v>
      </c>
      <c r="I54" s="43" t="n">
        <v>34378.5207807601</v>
      </c>
      <c r="J54" s="43" t="n">
        <v>189140.478032256</v>
      </c>
      <c r="K54" s="25"/>
      <c r="L54" s="43" t="n">
        <v>3021605.85475348</v>
      </c>
      <c r="M54" s="26"/>
      <c r="N54" s="43" t="n">
        <v>966247.187483143</v>
      </c>
      <c r="O54" s="25"/>
      <c r="P54" s="43" t="n">
        <v>20995134.0809477</v>
      </c>
      <c r="Q54" s="26"/>
      <c r="R54" s="43" t="n">
        <v>17530444.8986677</v>
      </c>
      <c r="S54" s="26"/>
      <c r="T54" s="43" t="n">
        <v>67029175.4635172</v>
      </c>
      <c r="U54" s="25"/>
      <c r="V54" s="43" t="n">
        <v>124622.358505248</v>
      </c>
      <c r="W54" s="26"/>
      <c r="X54" s="43" t="n">
        <v>313015.434942247</v>
      </c>
      <c r="Y54" s="25"/>
      <c r="Z54" s="25" t="n">
        <f aca="false">R54+V54-N54-L54-F54</f>
        <v>-8064371.52613811</v>
      </c>
      <c r="AA54" s="25"/>
      <c r="AB54" s="25" t="n">
        <f aca="false">T54-P54-D54</f>
        <v>-73526731.5104319</v>
      </c>
      <c r="AC54" s="13"/>
      <c r="AD54" s="25"/>
      <c r="AE54" s="25"/>
      <c r="AF54" s="25" t="n">
        <f aca="false">BB54/100*AF25</f>
        <v>6952665145.72947</v>
      </c>
      <c r="AG54" s="27" t="n">
        <f aca="false">(AF54-AF53)/AF53</f>
        <v>0.00689831384551963</v>
      </c>
      <c r="AH54" s="27"/>
      <c r="AI54" s="27" t="n">
        <f aca="false">AB54/AF54</f>
        <v>-0.0105753304623903</v>
      </c>
      <c r="AV54" s="24" t="n">
        <v>12251579</v>
      </c>
      <c r="AX54" s="24" t="n">
        <f aca="false">(AV54-AV53)/AV53</f>
        <v>0.000500512435231045</v>
      </c>
      <c r="AY54" s="45" t="n">
        <v>7422.1159680487</v>
      </c>
      <c r="AZ54" s="27" t="n">
        <f aca="false">(AY54-AY53)/AY53</f>
        <v>0.00639460083305323</v>
      </c>
      <c r="BA54" s="24" t="n">
        <f aca="false">BA53*((1+AZ54))</f>
        <v>110.413092968884</v>
      </c>
      <c r="BB54" s="24" t="n">
        <f aca="false">BB53*(1+AX54)*(1+AZ54)</f>
        <v>120.97851831392</v>
      </c>
      <c r="BD54" s="27" t="n">
        <f aca="false">T61/AF61</f>
        <v>0.0115079460399718</v>
      </c>
    </row>
    <row r="55" s="32" customFormat="true" ht="12" hidden="false" customHeight="false" outlineLevel="0" collapsed="false">
      <c r="A55" s="32" t="n">
        <f aca="false">A51+1</f>
        <v>2025</v>
      </c>
      <c r="B55" s="32" t="n">
        <f aca="false">B51</f>
        <v>2</v>
      </c>
      <c r="C55" s="33"/>
      <c r="D55" s="46" t="n">
        <v>119877243.081446</v>
      </c>
      <c r="E55" s="33"/>
      <c r="F55" s="46" t="n">
        <v>21789107.9439531</v>
      </c>
      <c r="G55" s="46" t="n">
        <v>1202683.86736964</v>
      </c>
      <c r="H55" s="46" t="n">
        <v>6616811.78915886</v>
      </c>
      <c r="I55" s="46" t="n">
        <v>37196.40826917</v>
      </c>
      <c r="J55" s="46" t="n">
        <v>204643.663582265</v>
      </c>
      <c r="K55" s="33"/>
      <c r="L55" s="46" t="n">
        <v>2476390.00749374</v>
      </c>
      <c r="M55" s="34"/>
      <c r="N55" s="46" t="n">
        <v>971219.199824628</v>
      </c>
      <c r="O55" s="33"/>
      <c r="P55" s="46" t="n">
        <v>18193361.0025918</v>
      </c>
      <c r="Q55" s="34"/>
      <c r="R55" s="46" t="n">
        <v>20877578.7137364</v>
      </c>
      <c r="S55" s="34"/>
      <c r="T55" s="46" t="n">
        <v>79827231.70721</v>
      </c>
      <c r="U55" s="33"/>
      <c r="V55" s="46" t="n">
        <v>124318.096612775</v>
      </c>
      <c r="W55" s="34"/>
      <c r="X55" s="46" t="n">
        <v>312251.216789493</v>
      </c>
      <c r="Y55" s="33"/>
      <c r="Z55" s="33" t="n">
        <f aca="false">R55+V55-N55-L55-F55</f>
        <v>-4234820.3409223</v>
      </c>
      <c r="AA55" s="33"/>
      <c r="AB55" s="33" t="n">
        <f aca="false">T55-P55-D55</f>
        <v>-58243372.3768277</v>
      </c>
      <c r="AC55" s="13"/>
      <c r="AD55" s="33"/>
      <c r="AE55" s="33"/>
      <c r="AF55" s="33" t="n">
        <f aca="false">BB55/100*AF25</f>
        <v>7013782103.42449</v>
      </c>
      <c r="AG55" s="35" t="n">
        <f aca="false">(AF55-AF54)/AF54</f>
        <v>0.00879043595714653</v>
      </c>
      <c r="AH55" s="35"/>
      <c r="AI55" s="35" t="n">
        <f aca="false">AB55/AF55</f>
        <v>-0.00830413199583008</v>
      </c>
      <c r="AV55" s="32" t="n">
        <v>12327032</v>
      </c>
      <c r="AX55" s="32" t="n">
        <f aca="false">(AV55-AV54)/AV54</f>
        <v>0.00615863473597975</v>
      </c>
      <c r="AY55" s="48" t="n">
        <v>7441.5299383651</v>
      </c>
      <c r="AZ55" s="35" t="n">
        <f aca="false">(AY55-AY54)/AY54</f>
        <v>0.0026156921287642</v>
      </c>
      <c r="BA55" s="32" t="n">
        <f aca="false">BA54*((1+AZ55))</f>
        <v>110.701899627076</v>
      </c>
      <c r="BB55" s="32" t="n">
        <f aca="false">BB54*(1+AX55)*(1+AZ55)</f>
        <v>122.041972231349</v>
      </c>
      <c r="BD55" s="35" t="n">
        <f aca="false">T62/AF62</f>
        <v>0.00973524368588738</v>
      </c>
    </row>
    <row r="56" s="32" customFormat="true" ht="12" hidden="false" customHeight="false" outlineLevel="0" collapsed="false">
      <c r="A56" s="32" t="n">
        <f aca="false">A52+1</f>
        <v>2025</v>
      </c>
      <c r="B56" s="32" t="n">
        <f aca="false">B52</f>
        <v>3</v>
      </c>
      <c r="C56" s="33"/>
      <c r="D56" s="46" t="n">
        <v>120716249.199807</v>
      </c>
      <c r="E56" s="33"/>
      <c r="F56" s="46" t="n">
        <v>21941607.2374694</v>
      </c>
      <c r="G56" s="46" t="n">
        <v>1299345.21554535</v>
      </c>
      <c r="H56" s="46" t="n">
        <v>7148614.00711316</v>
      </c>
      <c r="I56" s="46" t="n">
        <v>40185.9345014</v>
      </c>
      <c r="J56" s="46" t="n">
        <v>221091.154859156</v>
      </c>
      <c r="K56" s="33"/>
      <c r="L56" s="46" t="n">
        <v>2448243.63556235</v>
      </c>
      <c r="M56" s="34"/>
      <c r="N56" s="46" t="n">
        <v>981394.849295996</v>
      </c>
      <c r="O56" s="33"/>
      <c r="P56" s="46" t="n">
        <v>18103292.7659271</v>
      </c>
      <c r="Q56" s="34"/>
      <c r="R56" s="46" t="n">
        <v>17926734.2618105</v>
      </c>
      <c r="S56" s="34"/>
      <c r="T56" s="46" t="n">
        <v>68544422.1905663</v>
      </c>
      <c r="U56" s="33"/>
      <c r="V56" s="46" t="n">
        <v>127498.81174232</v>
      </c>
      <c r="W56" s="34"/>
      <c r="X56" s="46" t="n">
        <v>320240.256169292</v>
      </c>
      <c r="Y56" s="33"/>
      <c r="Z56" s="33" t="n">
        <f aca="false">R56+V56-N56-L56-F56</f>
        <v>-7317012.6487749</v>
      </c>
      <c r="AA56" s="33"/>
      <c r="AB56" s="33" t="n">
        <f aca="false">T56-P56-D56</f>
        <v>-70275119.7751675</v>
      </c>
      <c r="AC56" s="13"/>
      <c r="AD56" s="33"/>
      <c r="AE56" s="33"/>
      <c r="AF56" s="33" t="n">
        <f aca="false">BB56/100*AF25</f>
        <v>7099291207.77199</v>
      </c>
      <c r="AG56" s="35" t="n">
        <f aca="false">(AF56-AF55)/AF55</f>
        <v>0.0121915826706029</v>
      </c>
      <c r="AH56" s="35"/>
      <c r="AI56" s="35" t="n">
        <f aca="false">AB56/AF56</f>
        <v>-0.00989889239903745</v>
      </c>
      <c r="AV56" s="32" t="n">
        <v>12417548</v>
      </c>
      <c r="AX56" s="32" t="n">
        <f aca="false">(AV56-AV55)/AV55</f>
        <v>0.00734288675489769</v>
      </c>
      <c r="AY56" s="48" t="n">
        <v>7477.348641503</v>
      </c>
      <c r="AZ56" s="35" t="n">
        <f aca="false">(AY56-AY55)/AY55</f>
        <v>0.00481335201693344</v>
      </c>
      <c r="BA56" s="32" t="n">
        <f aca="false">BA55*((1+AZ56))</f>
        <v>111.234746838924</v>
      </c>
      <c r="BB56" s="32" t="n">
        <f aca="false">BB55*(1+AX56)*(1+AZ56)</f>
        <v>123.529857025091</v>
      </c>
      <c r="BD56" s="35" t="n">
        <f aca="false">T63/AF63</f>
        <v>0.0115112448267626</v>
      </c>
    </row>
    <row r="57" s="32" customFormat="true" ht="12" hidden="false" customHeight="false" outlineLevel="0" collapsed="false">
      <c r="A57" s="32" t="n">
        <f aca="false">A53+1</f>
        <v>2025</v>
      </c>
      <c r="B57" s="32" t="n">
        <f aca="false">B53</f>
        <v>4</v>
      </c>
      <c r="C57" s="33"/>
      <c r="D57" s="46" t="n">
        <v>121373085.36487</v>
      </c>
      <c r="E57" s="33"/>
      <c r="F57" s="46" t="n">
        <v>22060994.985587</v>
      </c>
      <c r="G57" s="46" t="n">
        <v>1374536.42332435</v>
      </c>
      <c r="H57" s="46" t="n">
        <v>7562293.84732031</v>
      </c>
      <c r="I57" s="46" t="n">
        <v>42511.43577292</v>
      </c>
      <c r="J57" s="46" t="n">
        <v>233885.376721257</v>
      </c>
      <c r="K57" s="33"/>
      <c r="L57" s="46" t="n">
        <v>2475197.40875677</v>
      </c>
      <c r="M57" s="34"/>
      <c r="N57" s="46" t="n">
        <v>989309.930213682</v>
      </c>
      <c r="O57" s="33"/>
      <c r="P57" s="46" t="n">
        <v>18286702.4630485</v>
      </c>
      <c r="Q57" s="34"/>
      <c r="R57" s="46" t="n">
        <v>21501862.2603679</v>
      </c>
      <c r="S57" s="34"/>
      <c r="T57" s="46" t="n">
        <v>82214233.9554718</v>
      </c>
      <c r="U57" s="33"/>
      <c r="V57" s="46" t="n">
        <v>126746.329794053</v>
      </c>
      <c r="W57" s="34"/>
      <c r="X57" s="46" t="n">
        <v>318350.238461811</v>
      </c>
      <c r="Y57" s="33"/>
      <c r="Z57" s="33" t="n">
        <f aca="false">R57+V57-N57-L57-F57</f>
        <v>-3896893.73439559</v>
      </c>
      <c r="AA57" s="33"/>
      <c r="AB57" s="33" t="n">
        <f aca="false">T57-P57-D57</f>
        <v>-57445553.8724464</v>
      </c>
      <c r="AC57" s="13"/>
      <c r="AD57" s="33"/>
      <c r="AE57" s="33"/>
      <c r="AF57" s="33" t="n">
        <f aca="false">BB57/100*AF25</f>
        <v>7195732809.53016</v>
      </c>
      <c r="AG57" s="35" t="n">
        <f aca="false">(AF57-AF56)/AF56</f>
        <v>0.0135846803484544</v>
      </c>
      <c r="AH57" s="35" t="n">
        <f aca="false">(AF57-AF53)/AF53</f>
        <v>0.0420998395484529</v>
      </c>
      <c r="AI57" s="35" t="n">
        <f aca="false">AB57/AF57</f>
        <v>-0.0079832805626641</v>
      </c>
      <c r="AV57" s="32" t="n">
        <v>12512543</v>
      </c>
      <c r="AX57" s="32" t="n">
        <f aca="false">(AV57-AV56)/AV56</f>
        <v>0.00765006102654083</v>
      </c>
      <c r="AY57" s="48" t="n">
        <v>7521.3869633777</v>
      </c>
      <c r="AZ57" s="35" t="n">
        <f aca="false">(AY57-AY56)/AY56</f>
        <v>0.00588956379942826</v>
      </c>
      <c r="BA57" s="32" t="n">
        <f aca="false">BA56*((1+AZ57))</f>
        <v>111.889870977145</v>
      </c>
      <c r="BB57" s="32" t="n">
        <f aca="false">BB56*(1+AX57)*(1+AZ57)</f>
        <v>125.207970646267</v>
      </c>
      <c r="BD57" s="35" t="n">
        <f aca="false">T64/AF64</f>
        <v>0.00974715832693551</v>
      </c>
    </row>
    <row r="58" s="24" customFormat="true" ht="12" hidden="false" customHeight="false" outlineLevel="0" collapsed="false">
      <c r="A58" s="24" t="n">
        <f aca="false">A54+1</f>
        <v>2026</v>
      </c>
      <c r="B58" s="24" t="n">
        <f aca="false">B54</f>
        <v>1</v>
      </c>
      <c r="C58" s="25"/>
      <c r="D58" s="43" t="n">
        <v>121460173.158025</v>
      </c>
      <c r="E58" s="25"/>
      <c r="F58" s="43" t="n">
        <v>22076824.2228708</v>
      </c>
      <c r="G58" s="43" t="n">
        <v>1452320.93069004</v>
      </c>
      <c r="H58" s="43" t="n">
        <v>7990241.25670634</v>
      </c>
      <c r="I58" s="43" t="n">
        <v>44917.1421862899</v>
      </c>
      <c r="J58" s="43" t="n">
        <v>247120.863609474</v>
      </c>
      <c r="K58" s="25"/>
      <c r="L58" s="43" t="n">
        <v>3016515.36285619</v>
      </c>
      <c r="M58" s="26"/>
      <c r="N58" s="43" t="n">
        <v>992048.839658909</v>
      </c>
      <c r="O58" s="25"/>
      <c r="P58" s="43" t="n">
        <v>21110672.5718464</v>
      </c>
      <c r="Q58" s="26"/>
      <c r="R58" s="43" t="n">
        <v>18386598.474957</v>
      </c>
      <c r="S58" s="26"/>
      <c r="T58" s="43" t="n">
        <v>70302752.8667453</v>
      </c>
      <c r="U58" s="25"/>
      <c r="V58" s="43" t="n">
        <v>123548.778980374</v>
      </c>
      <c r="W58" s="26"/>
      <c r="X58" s="43" t="n">
        <v>310318.912697329</v>
      </c>
      <c r="Y58" s="25"/>
      <c r="Z58" s="25" t="n">
        <f aca="false">R58+V58-N58-L58-F58</f>
        <v>-7575241.17144845</v>
      </c>
      <c r="AA58" s="25"/>
      <c r="AB58" s="25" t="n">
        <f aca="false">T58-P58-D58</f>
        <v>-72268092.8631258</v>
      </c>
      <c r="AC58" s="13"/>
      <c r="AD58" s="25"/>
      <c r="AE58" s="25"/>
      <c r="AF58" s="25" t="n">
        <f aca="false">BB58/100*AF25</f>
        <v>7235377176.34878</v>
      </c>
      <c r="AG58" s="27" t="n">
        <f aca="false">(AF58-AF57)/AF57</f>
        <v>0.00550942730476473</v>
      </c>
      <c r="AH58" s="27"/>
      <c r="AI58" s="27" t="n">
        <f aca="false">AB58/AF58</f>
        <v>-0.00998815833670122</v>
      </c>
      <c r="AV58" s="24" t="n">
        <v>12560336</v>
      </c>
      <c r="AX58" s="24" t="n">
        <f aca="false">(AV58-AV57)/AV57</f>
        <v>0.00381960725329775</v>
      </c>
      <c r="AY58" s="45" t="n">
        <v>7534.0483921979</v>
      </c>
      <c r="AZ58" s="27" t="n">
        <f aca="false">(AY58-AY57)/AY57</f>
        <v>0.00168339016219343</v>
      </c>
      <c r="BA58" s="24" t="n">
        <f aca="false">BA57*((1+AZ58))</f>
        <v>112.078225285197</v>
      </c>
      <c r="BB58" s="24" t="n">
        <f aca="false">BB57*(1+AX58)*(1+AZ58)</f>
        <v>125.89779485852</v>
      </c>
      <c r="BD58" s="27" t="n">
        <f aca="false">T65/AF65</f>
        <v>0.0115068192547842</v>
      </c>
    </row>
    <row r="59" s="32" customFormat="true" ht="12" hidden="false" customHeight="false" outlineLevel="0" collapsed="false">
      <c r="A59" s="32" t="n">
        <f aca="false">A55+1</f>
        <v>2026</v>
      </c>
      <c r="B59" s="32" t="n">
        <f aca="false">B55</f>
        <v>2</v>
      </c>
      <c r="C59" s="33"/>
      <c r="D59" s="46" t="n">
        <v>121653419.450316</v>
      </c>
      <c r="E59" s="33"/>
      <c r="F59" s="46" t="n">
        <v>22111949.0239946</v>
      </c>
      <c r="G59" s="46" t="n">
        <v>1539061.38957269</v>
      </c>
      <c r="H59" s="46" t="n">
        <v>8467461.66890579</v>
      </c>
      <c r="I59" s="46" t="n">
        <v>47599.8367909</v>
      </c>
      <c r="J59" s="46" t="n">
        <v>261880.257801166</v>
      </c>
      <c r="K59" s="33"/>
      <c r="L59" s="46" t="n">
        <v>2463577.37481789</v>
      </c>
      <c r="M59" s="34"/>
      <c r="N59" s="46" t="n">
        <v>995868.593822599</v>
      </c>
      <c r="O59" s="33"/>
      <c r="P59" s="46" t="n">
        <v>18262489.883758</v>
      </c>
      <c r="Q59" s="34"/>
      <c r="R59" s="46" t="n">
        <v>21830530.5487873</v>
      </c>
      <c r="S59" s="34"/>
      <c r="T59" s="46" t="n">
        <v>83470925.6424827</v>
      </c>
      <c r="U59" s="33"/>
      <c r="V59" s="46" t="n">
        <v>125966.708430333</v>
      </c>
      <c r="W59" s="34"/>
      <c r="X59" s="46" t="n">
        <v>316392.054367222</v>
      </c>
      <c r="Y59" s="33"/>
      <c r="Z59" s="33" t="n">
        <f aca="false">R59+V59-N59-L59-F59</f>
        <v>-3614897.7354175</v>
      </c>
      <c r="AA59" s="33"/>
      <c r="AB59" s="33" t="n">
        <f aca="false">T59-P59-D59</f>
        <v>-56444983.6915916</v>
      </c>
      <c r="AC59" s="13"/>
      <c r="AD59" s="33"/>
      <c r="AE59" s="33"/>
      <c r="AF59" s="33" t="n">
        <f aca="false">BB59/100*AF25</f>
        <v>7283708639.58412</v>
      </c>
      <c r="AG59" s="35" t="n">
        <f aca="false">(AF59-AF58)/AF58</f>
        <v>0.00667988165058339</v>
      </c>
      <c r="AH59" s="35"/>
      <c r="AI59" s="35" t="n">
        <f aca="false">AB59/AF59</f>
        <v>-0.00774948401763836</v>
      </c>
      <c r="AV59" s="32" t="n">
        <v>12554154</v>
      </c>
      <c r="AX59" s="32" t="n">
        <f aca="false">(AV59-AV58)/AV58</f>
        <v>-0.000492184285515929</v>
      </c>
      <c r="AY59" s="48" t="n">
        <v>7588.1096921548</v>
      </c>
      <c r="AZ59" s="35" t="n">
        <f aca="false">(AY59-AY58)/AY58</f>
        <v>0.00717559765250301</v>
      </c>
      <c r="BA59" s="32" t="n">
        <f aca="false">BA58*((1+AZ59))</f>
        <v>112.88245353545</v>
      </c>
      <c r="BB59" s="32" t="n">
        <f aca="false">BB58*(1+AX59)*(1+AZ59)</f>
        <v>126.738777228244</v>
      </c>
      <c r="BD59" s="35" t="n">
        <f aca="false">T66/AF66</f>
        <v>0.0097446715242768</v>
      </c>
    </row>
    <row r="60" s="32" customFormat="true" ht="12" hidden="false" customHeight="false" outlineLevel="0" collapsed="false">
      <c r="A60" s="32" t="n">
        <f aca="false">A56+1</f>
        <v>2026</v>
      </c>
      <c r="B60" s="32" t="n">
        <f aca="false">B56</f>
        <v>3</v>
      </c>
      <c r="C60" s="33"/>
      <c r="D60" s="46" t="n">
        <v>121874638.174198</v>
      </c>
      <c r="E60" s="33"/>
      <c r="F60" s="46" t="n">
        <v>22152158.145676</v>
      </c>
      <c r="G60" s="46" t="n">
        <v>1649551.01851502</v>
      </c>
      <c r="H60" s="46" t="n">
        <v>9075343.00763559</v>
      </c>
      <c r="I60" s="46" t="n">
        <v>51017.04180974</v>
      </c>
      <c r="J60" s="46" t="n">
        <v>280680.711576343</v>
      </c>
      <c r="K60" s="33"/>
      <c r="L60" s="46" t="n">
        <v>2399183.48372398</v>
      </c>
      <c r="M60" s="34"/>
      <c r="N60" s="46" t="n">
        <v>999795.036495462</v>
      </c>
      <c r="O60" s="33"/>
      <c r="P60" s="46" t="n">
        <v>17949951.8058542</v>
      </c>
      <c r="Q60" s="34"/>
      <c r="R60" s="46" t="n">
        <v>18651734.1776784</v>
      </c>
      <c r="S60" s="34"/>
      <c r="T60" s="46" t="n">
        <v>71316522.2058624</v>
      </c>
      <c r="U60" s="33"/>
      <c r="V60" s="46" t="n">
        <v>125635.698321744</v>
      </c>
      <c r="W60" s="34"/>
      <c r="X60" s="46" t="n">
        <v>315560.652407309</v>
      </c>
      <c r="Y60" s="33"/>
      <c r="Z60" s="33" t="n">
        <f aca="false">R60+V60-N60-L60-F60</f>
        <v>-6773766.7898953</v>
      </c>
      <c r="AA60" s="33"/>
      <c r="AB60" s="33" t="n">
        <f aca="false">T60-P60-D60</f>
        <v>-68508067.7741901</v>
      </c>
      <c r="AC60" s="13"/>
      <c r="AD60" s="33"/>
      <c r="AE60" s="33"/>
      <c r="AF60" s="33" t="n">
        <f aca="false">BB60/100*AF25</f>
        <v>7348425181.4968</v>
      </c>
      <c r="AG60" s="35" t="n">
        <f aca="false">(AF60-AF59)/AF59</f>
        <v>0.00888510855046654</v>
      </c>
      <c r="AH60" s="35"/>
      <c r="AI60" s="35" t="n">
        <f aca="false">AB60/AF60</f>
        <v>-0.00932282306509594</v>
      </c>
      <c r="AV60" s="32" t="n">
        <v>12653475</v>
      </c>
      <c r="AX60" s="32" t="n">
        <f aca="false">(AV60-AV59)/AV59</f>
        <v>0.0079114052607607</v>
      </c>
      <c r="AY60" s="48" t="n">
        <v>7595.4402643969</v>
      </c>
      <c r="AZ60" s="35" t="n">
        <f aca="false">(AY60-AY59)/AY59</f>
        <v>0.000966060394419311</v>
      </c>
      <c r="BA60" s="32" t="n">
        <f aca="false">BA59*((1+AZ60))</f>
        <v>112.991504803036</v>
      </c>
      <c r="BB60" s="32" t="n">
        <f aca="false">BB59*(1+AX60)*(1+AZ60)</f>
        <v>127.864865021471</v>
      </c>
      <c r="BD60" s="35" t="n">
        <f aca="false">T67/AF67</f>
        <v>0.0115333054156022</v>
      </c>
    </row>
    <row r="61" s="32" customFormat="true" ht="12" hidden="false" customHeight="false" outlineLevel="0" collapsed="false">
      <c r="A61" s="32" t="n">
        <f aca="false">A57+1</f>
        <v>2026</v>
      </c>
      <c r="B61" s="32" t="n">
        <f aca="false">B57</f>
        <v>4</v>
      </c>
      <c r="C61" s="33"/>
      <c r="D61" s="46" t="n">
        <v>121876444.144313</v>
      </c>
      <c r="E61" s="33"/>
      <c r="F61" s="46" t="n">
        <v>22152486.4021221</v>
      </c>
      <c r="G61" s="46" t="n">
        <v>1730218.52436483</v>
      </c>
      <c r="H61" s="46" t="n">
        <v>9519151.82405918</v>
      </c>
      <c r="I61" s="46" t="n">
        <v>53511.9131246901</v>
      </c>
      <c r="J61" s="46" t="n">
        <v>294406.757445155</v>
      </c>
      <c r="K61" s="33"/>
      <c r="L61" s="46" t="n">
        <v>2391426.83787603</v>
      </c>
      <c r="M61" s="34"/>
      <c r="N61" s="46" t="n">
        <v>1001341.53041781</v>
      </c>
      <c r="O61" s="33"/>
      <c r="P61" s="46" t="n">
        <v>17918210.886947</v>
      </c>
      <c r="Q61" s="34"/>
      <c r="R61" s="46" t="n">
        <v>22193264.101269</v>
      </c>
      <c r="S61" s="34"/>
      <c r="T61" s="46" t="n">
        <v>84857868.8191301</v>
      </c>
      <c r="U61" s="33"/>
      <c r="V61" s="46" t="n">
        <v>128950.43866121</v>
      </c>
      <c r="W61" s="34"/>
      <c r="X61" s="46" t="n">
        <v>323886.32447389</v>
      </c>
      <c r="Y61" s="33"/>
      <c r="Z61" s="33" t="n">
        <f aca="false">R61+V61-N61-L61-F61</f>
        <v>-3223040.23048574</v>
      </c>
      <c r="AA61" s="33"/>
      <c r="AB61" s="33" t="n">
        <f aca="false">T61-P61-D61</f>
        <v>-54936786.2121303</v>
      </c>
      <c r="AC61" s="13"/>
      <c r="AD61" s="33"/>
      <c r="AE61" s="33"/>
      <c r="AF61" s="33" t="n">
        <f aca="false">BB61/100*AF25</f>
        <v>7373850079.2743</v>
      </c>
      <c r="AG61" s="35" t="n">
        <f aca="false">(AF61-AF60)/AF60</f>
        <v>0.00345991108972891</v>
      </c>
      <c r="AH61" s="35" t="n">
        <f aca="false">(AF61-AF57)/AF57</f>
        <v>0.0247531800386247</v>
      </c>
      <c r="AI61" s="35" t="n">
        <f aca="false">AB61/AF61</f>
        <v>-0.00745021740631007</v>
      </c>
      <c r="AV61" s="32" t="n">
        <v>12613364</v>
      </c>
      <c r="AX61" s="32" t="n">
        <f aca="false">(AV61-AV60)/AV60</f>
        <v>-0.00316995924044581</v>
      </c>
      <c r="AY61" s="48" t="n">
        <v>7645.9571850298</v>
      </c>
      <c r="AZ61" s="35" t="n">
        <f aca="false">(AY61-AY60)/AY60</f>
        <v>0.00665095358193977</v>
      </c>
      <c r="BA61" s="32" t="n">
        <f aca="false">BA60*((1+AZ61))</f>
        <v>113.743006056634</v>
      </c>
      <c r="BB61" s="32" t="n">
        <f aca="false">BB60*(1+AX61)*(1+AZ61)</f>
        <v>128.307266085945</v>
      </c>
      <c r="BD61" s="35" t="n">
        <f aca="false">T68/AF68</f>
        <v>0.00975412109219515</v>
      </c>
    </row>
    <row r="62" s="24" customFormat="true" ht="12" hidden="false" customHeight="false" outlineLevel="0" collapsed="false">
      <c r="A62" s="24" t="n">
        <f aca="false">A58+1</f>
        <v>2027</v>
      </c>
      <c r="B62" s="24" t="n">
        <f aca="false">B58</f>
        <v>1</v>
      </c>
      <c r="C62" s="25"/>
      <c r="D62" s="43" t="n">
        <v>121855106.951106</v>
      </c>
      <c r="E62" s="25"/>
      <c r="F62" s="43" t="n">
        <v>22148608.1146835</v>
      </c>
      <c r="G62" s="43" t="n">
        <v>1810540.61563798</v>
      </c>
      <c r="H62" s="43" t="n">
        <v>9961060.27139577</v>
      </c>
      <c r="I62" s="43" t="n">
        <v>55996.10151458</v>
      </c>
      <c r="J62" s="43" t="n">
        <v>308074.029012258</v>
      </c>
      <c r="K62" s="25"/>
      <c r="L62" s="43" t="n">
        <v>2908468.97790055</v>
      </c>
      <c r="M62" s="26"/>
      <c r="N62" s="43" t="n">
        <v>1003333.30440982</v>
      </c>
      <c r="O62" s="25"/>
      <c r="P62" s="43" t="n">
        <v>20612103.1622848</v>
      </c>
      <c r="Q62" s="26"/>
      <c r="R62" s="43" t="n">
        <v>18875148.0982781</v>
      </c>
      <c r="S62" s="26"/>
      <c r="T62" s="43" t="n">
        <v>72170764.6949399</v>
      </c>
      <c r="U62" s="25"/>
      <c r="V62" s="43" t="n">
        <v>126356.524275106</v>
      </c>
      <c r="W62" s="26"/>
      <c r="X62" s="43" t="n">
        <v>317371.159382266</v>
      </c>
      <c r="Y62" s="25"/>
      <c r="Z62" s="25" t="n">
        <f aca="false">R62+V62-N62-L62-F62</f>
        <v>-7058905.77444066</v>
      </c>
      <c r="AA62" s="25"/>
      <c r="AB62" s="25" t="n">
        <f aca="false">T62-P62-D62</f>
        <v>-70296445.4184512</v>
      </c>
      <c r="AC62" s="13"/>
      <c r="AD62" s="25"/>
      <c r="AE62" s="25"/>
      <c r="AF62" s="25" t="n">
        <f aca="false">BB62/100*AF25</f>
        <v>7413349580.51041</v>
      </c>
      <c r="AG62" s="27" t="n">
        <f aca="false">(AF62-AF61)/AF61</f>
        <v>0.00535669979881146</v>
      </c>
      <c r="AH62" s="27"/>
      <c r="AI62" s="27" t="n">
        <f aca="false">AB62/AF62</f>
        <v>-0.00948241340233834</v>
      </c>
      <c r="AV62" s="24" t="n">
        <v>12620468</v>
      </c>
      <c r="AX62" s="24" t="n">
        <f aca="false">(AV62-AV61)/AV61</f>
        <v>0.000563212161323498</v>
      </c>
      <c r="AY62" s="45" t="n">
        <v>7682.5873557154</v>
      </c>
      <c r="AZ62" s="27" t="n">
        <f aca="false">(AY62-AY61)/AY61</f>
        <v>0.00479078940663169</v>
      </c>
      <c r="BA62" s="24" t="n">
        <f aca="false">BA61*((1+AZ62))</f>
        <v>114.287924845129</v>
      </c>
      <c r="BB62" s="24" t="n">
        <f aca="false">BB61*(1+AX62)*(1+AZ62)</f>
        <v>128.994569592374</v>
      </c>
      <c r="BD62" s="27" t="n">
        <f aca="false">T69/AF69</f>
        <v>0.0116064602835479</v>
      </c>
    </row>
    <row r="63" s="32" customFormat="true" ht="12" hidden="false" customHeight="false" outlineLevel="0" collapsed="false">
      <c r="A63" s="32" t="n">
        <f aca="false">A59+1</f>
        <v>2027</v>
      </c>
      <c r="B63" s="32" t="n">
        <f aca="false">B59</f>
        <v>2</v>
      </c>
      <c r="C63" s="33"/>
      <c r="D63" s="46" t="n">
        <v>121955237.660279</v>
      </c>
      <c r="E63" s="33"/>
      <c r="F63" s="46" t="n">
        <v>22166808.0563455</v>
      </c>
      <c r="G63" s="46" t="n">
        <v>1898189.84362222</v>
      </c>
      <c r="H63" s="46" t="n">
        <v>10443280.4630619</v>
      </c>
      <c r="I63" s="46" t="n">
        <v>58706.90238007</v>
      </c>
      <c r="J63" s="46" t="n">
        <v>322988.055558624</v>
      </c>
      <c r="K63" s="33"/>
      <c r="L63" s="46" t="n">
        <v>2312715.17148861</v>
      </c>
      <c r="M63" s="34"/>
      <c r="N63" s="46" t="n">
        <v>1005830.37352793</v>
      </c>
      <c r="O63" s="33"/>
      <c r="P63" s="46" t="n">
        <v>17534471.9662521</v>
      </c>
      <c r="Q63" s="34"/>
      <c r="R63" s="46" t="n">
        <v>22535980.8679547</v>
      </c>
      <c r="S63" s="34"/>
      <c r="T63" s="46" t="n">
        <v>86168276.0803979</v>
      </c>
      <c r="U63" s="33"/>
      <c r="V63" s="46" t="n">
        <v>134251.134303661</v>
      </c>
      <c r="W63" s="34"/>
      <c r="X63" s="46" t="n">
        <v>337200.143694768</v>
      </c>
      <c r="Y63" s="33"/>
      <c r="Z63" s="33" t="n">
        <f aca="false">R63+V63-N63-L63-F63</f>
        <v>-2815121.59910362</v>
      </c>
      <c r="AA63" s="33"/>
      <c r="AB63" s="33" t="n">
        <f aca="false">T63-P63-D63</f>
        <v>-53321433.5461337</v>
      </c>
      <c r="AC63" s="13"/>
      <c r="AD63" s="33"/>
      <c r="AE63" s="33"/>
      <c r="AF63" s="33" t="n">
        <f aca="false">BB63/100*AF25</f>
        <v>7485574095.34583</v>
      </c>
      <c r="AG63" s="35" t="n">
        <f aca="false">(AF63-AF62)/AF62</f>
        <v>0.00974249413858617</v>
      </c>
      <c r="AH63" s="35"/>
      <c r="AI63" s="35" t="n">
        <f aca="false">AB63/AF63</f>
        <v>-0.00712322566939607</v>
      </c>
      <c r="AV63" s="32" t="n">
        <v>12711581</v>
      </c>
      <c r="AX63" s="32" t="n">
        <f aca="false">(AV63-AV62)/AV62</f>
        <v>0.00721946285985591</v>
      </c>
      <c r="AY63" s="48" t="n">
        <v>7701.8318291542</v>
      </c>
      <c r="AZ63" s="35" t="n">
        <f aca="false">(AY63-AY62)/AY62</f>
        <v>0.00250494690756536</v>
      </c>
      <c r="BA63" s="32" t="n">
        <f aca="false">BA62*((1+AZ63))</f>
        <v>114.574210029042</v>
      </c>
      <c r="BB63" s="32" t="n">
        <f aca="false">BB62*(1+AX63)*(1+AZ63)</f>
        <v>130.251298430537</v>
      </c>
      <c r="BD63" s="35" t="n">
        <f aca="false">T70/AF70</f>
        <v>0.00981981570460435</v>
      </c>
    </row>
    <row r="64" s="32" customFormat="true" ht="12" hidden="false" customHeight="false" outlineLevel="0" collapsed="false">
      <c r="A64" s="32" t="n">
        <f aca="false">A60+1</f>
        <v>2027</v>
      </c>
      <c r="B64" s="32" t="n">
        <f aca="false">B60</f>
        <v>3</v>
      </c>
      <c r="C64" s="33"/>
      <c r="D64" s="46" t="n">
        <v>122095772.081803</v>
      </c>
      <c r="E64" s="33"/>
      <c r="F64" s="46" t="n">
        <v>22192351.850995</v>
      </c>
      <c r="G64" s="46" t="n">
        <v>2000891.56437902</v>
      </c>
      <c r="H64" s="46" t="n">
        <v>11008315.0287593</v>
      </c>
      <c r="I64" s="46" t="n">
        <v>61883.24425915</v>
      </c>
      <c r="J64" s="46" t="n">
        <v>340463.351404956</v>
      </c>
      <c r="K64" s="33"/>
      <c r="L64" s="46" t="n">
        <v>2304951.78018671</v>
      </c>
      <c r="M64" s="34"/>
      <c r="N64" s="46" t="n">
        <v>1009470.38545605</v>
      </c>
      <c r="O64" s="33"/>
      <c r="P64" s="46" t="n">
        <v>17514213.9635324</v>
      </c>
      <c r="Q64" s="34"/>
      <c r="R64" s="46" t="n">
        <v>19243693.8647015</v>
      </c>
      <c r="S64" s="34"/>
      <c r="T64" s="46" t="n">
        <v>73579931.3753479</v>
      </c>
      <c r="U64" s="33"/>
      <c r="V64" s="46" t="n">
        <v>136080.526724937</v>
      </c>
      <c r="W64" s="34"/>
      <c r="X64" s="46" t="n">
        <v>341795.050028543</v>
      </c>
      <c r="Y64" s="33"/>
      <c r="Z64" s="33" t="n">
        <f aca="false">R64+V64-N64-L64-F64</f>
        <v>-6126999.62521126</v>
      </c>
      <c r="AA64" s="33"/>
      <c r="AB64" s="33" t="n">
        <f aca="false">T64-P64-D64</f>
        <v>-66030054.6699876</v>
      </c>
      <c r="AC64" s="13"/>
      <c r="AD64" s="33"/>
      <c r="AE64" s="33"/>
      <c r="AF64" s="33" t="n">
        <f aca="false">BB64/100*AF25</f>
        <v>7548859770.95658</v>
      </c>
      <c r="AG64" s="35" t="n">
        <f aca="false">(AF64-AF63)/AF63</f>
        <v>0.0084543516375185</v>
      </c>
      <c r="AH64" s="35"/>
      <c r="AI64" s="35" t="n">
        <f aca="false">AB64/AF64</f>
        <v>-0.00874702361329205</v>
      </c>
      <c r="AV64" s="32" t="n">
        <v>12741249</v>
      </c>
      <c r="AX64" s="32" t="n">
        <f aca="false">(AV64-AV63)/AV63</f>
        <v>0.00233393470096285</v>
      </c>
      <c r="AY64" s="48" t="n">
        <v>7748.860489302</v>
      </c>
      <c r="AZ64" s="35" t="n">
        <f aca="false">(AY64-AY63)/AY63</f>
        <v>0.0061061655449006</v>
      </c>
      <c r="BA64" s="32" t="n">
        <f aca="false">BA63*((1+AZ64))</f>
        <v>115.273819122655</v>
      </c>
      <c r="BB64" s="32" t="n">
        <f aca="false">BB63*(1+AX64)*(1+AZ64)</f>
        <v>131.352488708712</v>
      </c>
      <c r="BD64" s="35" t="n">
        <f aca="false">T71/AF71</f>
        <v>0.0116482795447682</v>
      </c>
    </row>
    <row r="65" s="32" customFormat="true" ht="12" hidden="false" customHeight="false" outlineLevel="0" collapsed="false">
      <c r="A65" s="32" t="n">
        <f aca="false">A61+1</f>
        <v>2027</v>
      </c>
      <c r="B65" s="32" t="n">
        <f aca="false">B61</f>
        <v>4</v>
      </c>
      <c r="C65" s="33"/>
      <c r="D65" s="46" t="n">
        <v>122370506.331935</v>
      </c>
      <c r="E65" s="33"/>
      <c r="F65" s="46" t="n">
        <v>22242288.0530475</v>
      </c>
      <c r="G65" s="46" t="n">
        <v>2085041.72729536</v>
      </c>
      <c r="H65" s="46" t="n">
        <v>11471284.396813</v>
      </c>
      <c r="I65" s="46" t="n">
        <v>64485.8266173801</v>
      </c>
      <c r="J65" s="46" t="n">
        <v>354781.991653999</v>
      </c>
      <c r="K65" s="33"/>
      <c r="L65" s="46" t="n">
        <v>2322144.27400765</v>
      </c>
      <c r="M65" s="34"/>
      <c r="N65" s="46" t="n">
        <v>1014141.24314312</v>
      </c>
      <c r="O65" s="33"/>
      <c r="P65" s="46" t="n">
        <v>17629123.5765673</v>
      </c>
      <c r="Q65" s="34"/>
      <c r="R65" s="46" t="n">
        <v>22847891.5149008</v>
      </c>
      <c r="S65" s="34"/>
      <c r="T65" s="46" t="n">
        <v>87360893.4728221</v>
      </c>
      <c r="U65" s="33"/>
      <c r="V65" s="46" t="n">
        <v>140235.207251471</v>
      </c>
      <c r="W65" s="34"/>
      <c r="X65" s="46" t="n">
        <v>352230.409683563</v>
      </c>
      <c r="Y65" s="33"/>
      <c r="Z65" s="33" t="n">
        <f aca="false">R65+V65-N65-L65-F65</f>
        <v>-2590446.84804607</v>
      </c>
      <c r="AA65" s="33"/>
      <c r="AB65" s="33" t="n">
        <f aca="false">T65-P65-D65</f>
        <v>-52638736.43568</v>
      </c>
      <c r="AC65" s="13"/>
      <c r="AD65" s="33"/>
      <c r="AE65" s="33"/>
      <c r="AF65" s="33" t="n">
        <f aca="false">BB65/100*AF25</f>
        <v>7592097480.50056</v>
      </c>
      <c r="AG65" s="35" t="n">
        <f aca="false">(AF65-AF64)/AF64</f>
        <v>0.00572771396686079</v>
      </c>
      <c r="AH65" s="35" t="n">
        <f aca="false">(AF65-AF61)/AF61</f>
        <v>0.0295974828454528</v>
      </c>
      <c r="AI65" s="35" t="n">
        <f aca="false">AB65/AF65</f>
        <v>-0.006933358873602</v>
      </c>
      <c r="AV65" s="32" t="n">
        <v>12762935</v>
      </c>
      <c r="AX65" s="32" t="n">
        <f aca="false">(AV65-AV64)/AV64</f>
        <v>0.00170203093903902</v>
      </c>
      <c r="AY65" s="48" t="n">
        <v>7780.0019417432</v>
      </c>
      <c r="AZ65" s="35" t="n">
        <f aca="false">(AY65-AY64)/AY64</f>
        <v>0.00401884283298091</v>
      </c>
      <c r="BA65" s="32" t="n">
        <f aca="false">BA64*((1+AZ65))</f>
        <v>115.737086484467</v>
      </c>
      <c r="BB65" s="32" t="n">
        <f aca="false">BB64*(1+AX65)*(1+AZ65)</f>
        <v>132.104838192871</v>
      </c>
      <c r="BD65" s="35" t="n">
        <f aca="false">T72/AF72</f>
        <v>0.00986229415058205</v>
      </c>
    </row>
    <row r="66" s="24" customFormat="true" ht="12" hidden="false" customHeight="false" outlineLevel="0" collapsed="false">
      <c r="A66" s="24" t="n">
        <f aca="false">A62+1</f>
        <v>2028</v>
      </c>
      <c r="B66" s="24" t="n">
        <f aca="false">B62</f>
        <v>1</v>
      </c>
      <c r="C66" s="25"/>
      <c r="D66" s="43" t="n">
        <v>122486383.683138</v>
      </c>
      <c r="E66" s="25"/>
      <c r="F66" s="43" t="n">
        <v>22263350.133295</v>
      </c>
      <c r="G66" s="43" t="n">
        <v>2176133.49808759</v>
      </c>
      <c r="H66" s="43" t="n">
        <v>11972444.4432944</v>
      </c>
      <c r="I66" s="43" t="n">
        <v>67303.097879</v>
      </c>
      <c r="J66" s="43" t="n">
        <v>370281.786906026</v>
      </c>
      <c r="K66" s="25"/>
      <c r="L66" s="43" t="n">
        <v>2834817.81488895</v>
      </c>
      <c r="M66" s="26"/>
      <c r="N66" s="43" t="n">
        <v>1018038.0923398</v>
      </c>
      <c r="O66" s="25"/>
      <c r="P66" s="43" t="n">
        <v>20310828.3318716</v>
      </c>
      <c r="Q66" s="26"/>
      <c r="R66" s="43" t="n">
        <v>19507652.9001083</v>
      </c>
      <c r="S66" s="26"/>
      <c r="T66" s="43" t="n">
        <v>74589201.6250039</v>
      </c>
      <c r="U66" s="25"/>
      <c r="V66" s="43" t="n">
        <v>140883.754645287</v>
      </c>
      <c r="W66" s="26"/>
      <c r="X66" s="43" t="n">
        <v>353859.373755427</v>
      </c>
      <c r="Y66" s="25"/>
      <c r="Z66" s="25" t="n">
        <f aca="false">R66+V66-N66-L66-F66</f>
        <v>-6467669.38577017</v>
      </c>
      <c r="AA66" s="25"/>
      <c r="AB66" s="25" t="n">
        <f aca="false">T66-P66-D66</f>
        <v>-68208010.3900057</v>
      </c>
      <c r="AC66" s="13"/>
      <c r="AD66" s="25"/>
      <c r="AE66" s="25"/>
      <c r="AF66" s="25" t="n">
        <f aca="false">BB66/100*AF25</f>
        <v>7654357711.20459</v>
      </c>
      <c r="AG66" s="27" t="n">
        <f aca="false">(AF66-AF65)/AF65</f>
        <v>0.0082006627106595</v>
      </c>
      <c r="AH66" s="27"/>
      <c r="AI66" s="27" t="n">
        <f aca="false">AB66/AF66</f>
        <v>-0.008911003765889</v>
      </c>
      <c r="AV66" s="24" t="n">
        <v>12775739</v>
      </c>
      <c r="AX66" s="24" t="n">
        <f aca="false">(AV66-AV65)/AV65</f>
        <v>0.00100321752010803</v>
      </c>
      <c r="AY66" s="45" t="n">
        <v>7835.9419592956</v>
      </c>
      <c r="AZ66" s="27" t="n">
        <f aca="false">(AY66-AY65)/AY65</f>
        <v>0.00719023182401233</v>
      </c>
      <c r="BA66" s="24" t="n">
        <f aca="false">BA65*((1+AZ66))</f>
        <v>116.569262966926</v>
      </c>
      <c r="BB66" s="24" t="n">
        <f aca="false">BB65*(1+AX66)*(1+AZ66)</f>
        <v>133.188185413337</v>
      </c>
      <c r="BD66" s="27" t="n">
        <f aca="false">T73/AF73</f>
        <v>0.0116901019548218</v>
      </c>
    </row>
    <row r="67" s="32" customFormat="true" ht="12" hidden="false" customHeight="false" outlineLevel="0" collapsed="false">
      <c r="A67" s="32" t="n">
        <f aca="false">A63+1</f>
        <v>2028</v>
      </c>
      <c r="B67" s="32" t="n">
        <f aca="false">B63</f>
        <v>2</v>
      </c>
      <c r="C67" s="33"/>
      <c r="D67" s="46" t="n">
        <v>122881794.166521</v>
      </c>
      <c r="E67" s="33"/>
      <c r="F67" s="46" t="n">
        <v>22335220.6692127</v>
      </c>
      <c r="G67" s="46" t="n">
        <v>2279039.38211351</v>
      </c>
      <c r="H67" s="46" t="n">
        <v>12538602.2550606</v>
      </c>
      <c r="I67" s="46" t="n">
        <v>70485.7540859901</v>
      </c>
      <c r="J67" s="46" t="n">
        <v>387791.822321492</v>
      </c>
      <c r="K67" s="33"/>
      <c r="L67" s="46" t="n">
        <v>2334769.10933083</v>
      </c>
      <c r="M67" s="34"/>
      <c r="N67" s="46" t="n">
        <v>1023073.50459271</v>
      </c>
      <c r="O67" s="33"/>
      <c r="P67" s="46" t="n">
        <v>17743776.5741277</v>
      </c>
      <c r="Q67" s="34"/>
      <c r="R67" s="46" t="n">
        <v>23213421.5456787</v>
      </c>
      <c r="S67" s="34"/>
      <c r="T67" s="46" t="n">
        <v>88758529.2266108</v>
      </c>
      <c r="U67" s="33"/>
      <c r="V67" s="46" t="n">
        <v>144558.683088525</v>
      </c>
      <c r="W67" s="34"/>
      <c r="X67" s="46" t="n">
        <v>363089.734493571</v>
      </c>
      <c r="Y67" s="33"/>
      <c r="Z67" s="33" t="n">
        <f aca="false">R67+V67-N67-L67-F67</f>
        <v>-2335083.05436897</v>
      </c>
      <c r="AA67" s="33"/>
      <c r="AB67" s="33" t="n">
        <f aca="false">T67-P67-D67</f>
        <v>-51867041.5140377</v>
      </c>
      <c r="AC67" s="13"/>
      <c r="AD67" s="33"/>
      <c r="AE67" s="33"/>
      <c r="AF67" s="33" t="n">
        <f aca="false">BB67/100*AF25</f>
        <v>7695844862.17962</v>
      </c>
      <c r="AG67" s="35" t="n">
        <f aca="false">(AF67-AF66)/AF66</f>
        <v>0.00542006952644745</v>
      </c>
      <c r="AH67" s="35"/>
      <c r="AI67" s="35" t="n">
        <f aca="false">AB67/AF67</f>
        <v>-0.00673961630501837</v>
      </c>
      <c r="AV67" s="32" t="n">
        <v>12836614</v>
      </c>
      <c r="AX67" s="32" t="n">
        <f aca="false">(AV67-AV66)/AV66</f>
        <v>0.00476489070416983</v>
      </c>
      <c r="AY67" s="48" t="n">
        <v>7841.0515558508</v>
      </c>
      <c r="AZ67" s="35" t="n">
        <f aca="false">(AY67-AY66)/AY66</f>
        <v>0.000652071771554926</v>
      </c>
      <c r="BA67" s="32" t="n">
        <f aca="false">BA66*((1+AZ67))</f>
        <v>116.645274492737</v>
      </c>
      <c r="BB67" s="32" t="n">
        <f aca="false">BB66*(1+AX67)*(1+AZ67)</f>
        <v>133.910074638378</v>
      </c>
      <c r="BD67" s="35" t="n">
        <f aca="false">T74/AF74</f>
        <v>0.00990881984261796</v>
      </c>
    </row>
    <row r="68" s="32" customFormat="true" ht="12" hidden="false" customHeight="false" outlineLevel="0" collapsed="false">
      <c r="A68" s="32" t="n">
        <f aca="false">A64+1</f>
        <v>2028</v>
      </c>
      <c r="B68" s="32" t="n">
        <f aca="false">B64</f>
        <v>3</v>
      </c>
      <c r="C68" s="33"/>
      <c r="D68" s="46" t="n">
        <v>122860988.781662</v>
      </c>
      <c r="E68" s="33"/>
      <c r="F68" s="46" t="n">
        <v>22331439.0442366</v>
      </c>
      <c r="G68" s="46" t="n">
        <v>2378444.12719283</v>
      </c>
      <c r="H68" s="46" t="n">
        <v>13085497.8333456</v>
      </c>
      <c r="I68" s="46" t="n">
        <v>73560.1276451396</v>
      </c>
      <c r="J68" s="46" t="n">
        <v>404706.118557085</v>
      </c>
      <c r="K68" s="33"/>
      <c r="L68" s="46" t="n">
        <v>2320448.63961294</v>
      </c>
      <c r="M68" s="34"/>
      <c r="N68" s="46" t="n">
        <v>1024939.40219986</v>
      </c>
      <c r="O68" s="33"/>
      <c r="P68" s="46" t="n">
        <v>17679733.2067906</v>
      </c>
      <c r="Q68" s="34"/>
      <c r="R68" s="46" t="n">
        <v>19796461.466931</v>
      </c>
      <c r="S68" s="34"/>
      <c r="T68" s="46" t="n">
        <v>75693486.2117801</v>
      </c>
      <c r="U68" s="33"/>
      <c r="V68" s="46" t="n">
        <v>138238.003457947</v>
      </c>
      <c r="W68" s="34"/>
      <c r="X68" s="46" t="n">
        <v>347214.009564062</v>
      </c>
      <c r="Y68" s="33"/>
      <c r="Z68" s="33" t="n">
        <f aca="false">R68+V68-N68-L68-F68</f>
        <v>-5742127.61566038</v>
      </c>
      <c r="AA68" s="33"/>
      <c r="AB68" s="33" t="n">
        <f aca="false">T68-P68-D68</f>
        <v>-64847235.7766724</v>
      </c>
      <c r="AC68" s="13"/>
      <c r="AD68" s="33"/>
      <c r="AE68" s="33"/>
      <c r="AF68" s="33" t="n">
        <f aca="false">BB68/100*AF25</f>
        <v>7760154451.26542</v>
      </c>
      <c r="AG68" s="35" t="n">
        <f aca="false">(AF68-AF67)/AF67</f>
        <v>0.00835640403847544</v>
      </c>
      <c r="AH68" s="35"/>
      <c r="AI68" s="35" t="n">
        <f aca="false">AB68/AF68</f>
        <v>-0.00835643622609831</v>
      </c>
      <c r="AV68" s="32" t="n">
        <v>12902596</v>
      </c>
      <c r="AX68" s="32" t="n">
        <f aca="false">(AV68-AV67)/AV67</f>
        <v>0.00514014053861867</v>
      </c>
      <c r="AY68" s="48" t="n">
        <v>7866.1414780442</v>
      </c>
      <c r="AZ68" s="35" t="n">
        <f aca="false">(AY68-AY67)/AY67</f>
        <v>0.00319981599593986</v>
      </c>
      <c r="BA68" s="32" t="n">
        <f aca="false">BA67*((1+AZ68))</f>
        <v>117.01851790791</v>
      </c>
      <c r="BB68" s="32" t="n">
        <f aca="false">BB67*(1+AX68)*(1+AZ68)</f>
        <v>135.029081326879</v>
      </c>
      <c r="BD68" s="35" t="n">
        <f aca="false">T75/AF75</f>
        <v>0.0117317799413318</v>
      </c>
    </row>
    <row r="69" s="32" customFormat="true" ht="12" hidden="false" customHeight="false" outlineLevel="0" collapsed="false">
      <c r="A69" s="32" t="n">
        <f aca="false">A65+1</f>
        <v>2028</v>
      </c>
      <c r="B69" s="32" t="n">
        <f aca="false">B65</f>
        <v>4</v>
      </c>
      <c r="C69" s="33"/>
      <c r="D69" s="46" t="n">
        <v>123253161.580468</v>
      </c>
      <c r="E69" s="33"/>
      <c r="F69" s="46" t="n">
        <v>22402721.0926572</v>
      </c>
      <c r="G69" s="46" t="n">
        <v>2479933.52383992</v>
      </c>
      <c r="H69" s="46" t="n">
        <v>13643862.5494849</v>
      </c>
      <c r="I69" s="46" t="n">
        <v>76698.97496412</v>
      </c>
      <c r="J69" s="46" t="n">
        <v>421975.130396432</v>
      </c>
      <c r="K69" s="33"/>
      <c r="L69" s="46" t="n">
        <v>2264002.89573381</v>
      </c>
      <c r="M69" s="34"/>
      <c r="N69" s="46" t="n">
        <v>1030563.15952538</v>
      </c>
      <c r="O69" s="33"/>
      <c r="P69" s="46" t="n">
        <v>17417776.2269984</v>
      </c>
      <c r="Q69" s="34"/>
      <c r="R69" s="46" t="n">
        <v>23695730.8611335</v>
      </c>
      <c r="S69" s="34"/>
      <c r="T69" s="46" t="n">
        <v>90602680.6968205</v>
      </c>
      <c r="U69" s="33"/>
      <c r="V69" s="46" t="n">
        <v>138290.296116838</v>
      </c>
      <c r="W69" s="34"/>
      <c r="X69" s="46" t="n">
        <v>347345.353646804</v>
      </c>
      <c r="Y69" s="33"/>
      <c r="Z69" s="33" t="n">
        <f aca="false">R69+V69-N69-L69-F69</f>
        <v>-1863265.99066602</v>
      </c>
      <c r="AA69" s="33"/>
      <c r="AB69" s="33" t="n">
        <f aca="false">T69-P69-D69</f>
        <v>-50068257.1106456</v>
      </c>
      <c r="AC69" s="13"/>
      <c r="AD69" s="33"/>
      <c r="AE69" s="33"/>
      <c r="AF69" s="33" t="n">
        <f aca="false">BB69/100*AF25</f>
        <v>7806228469.60925</v>
      </c>
      <c r="AG69" s="35" t="n">
        <f aca="false">(AF69-AF68)/AF68</f>
        <v>0.00593725532567385</v>
      </c>
      <c r="AH69" s="35" t="n">
        <f aca="false">(AF69-AF65)/AF65</f>
        <v>0.0282044572871539</v>
      </c>
      <c r="AI69" s="35" t="n">
        <f aca="false">AB69/AF69</f>
        <v>-0.00641388569468194</v>
      </c>
      <c r="AV69" s="32" t="n">
        <v>12906477</v>
      </c>
      <c r="AX69" s="32" t="n">
        <f aca="false">(AV69-AV68)/AV68</f>
        <v>0.000300792181666387</v>
      </c>
      <c r="AY69" s="48" t="n">
        <v>7910.4653622929</v>
      </c>
      <c r="AZ69" s="35" t="n">
        <f aca="false">(AY69-AY68)/AY68</f>
        <v>0.00563476824977223</v>
      </c>
      <c r="BA69" s="32" t="n">
        <f aca="false">BA68*((1+AZ69))</f>
        <v>117.677890137253</v>
      </c>
      <c r="BB69" s="32" t="n">
        <f aca="false">BB68*(1+AX69)*(1+AZ69)</f>
        <v>135.830783459108</v>
      </c>
      <c r="BD69" s="35" t="n">
        <f aca="false">T76/AF76</f>
        <v>0.00992886282455445</v>
      </c>
    </row>
    <row r="70" s="24" customFormat="true" ht="12" hidden="false" customHeight="false" outlineLevel="0" collapsed="false">
      <c r="A70" s="24" t="n">
        <f aca="false">A66+1</f>
        <v>2029</v>
      </c>
      <c r="B70" s="24" t="n">
        <f aca="false">B66</f>
        <v>1</v>
      </c>
      <c r="C70" s="25"/>
      <c r="D70" s="43" t="n">
        <v>123306603.538567</v>
      </c>
      <c r="E70" s="25"/>
      <c r="F70" s="43" t="n">
        <v>22412434.8011462</v>
      </c>
      <c r="G70" s="43" t="n">
        <v>2597328.12064763</v>
      </c>
      <c r="H70" s="43" t="n">
        <v>14289732.9841151</v>
      </c>
      <c r="I70" s="43" t="n">
        <v>80329.7356901299</v>
      </c>
      <c r="J70" s="43" t="n">
        <v>441950.504663338</v>
      </c>
      <c r="K70" s="25"/>
      <c r="L70" s="43" t="n">
        <v>2800156.505986</v>
      </c>
      <c r="M70" s="26"/>
      <c r="N70" s="43" t="n">
        <v>1033323.01438757</v>
      </c>
      <c r="O70" s="25"/>
      <c r="P70" s="43" t="n">
        <v>20215063.766527</v>
      </c>
      <c r="Q70" s="26"/>
      <c r="R70" s="43" t="n">
        <v>20276780.1409272</v>
      </c>
      <c r="S70" s="26"/>
      <c r="T70" s="43" t="n">
        <v>77530026.2918406</v>
      </c>
      <c r="U70" s="25"/>
      <c r="V70" s="43" t="n">
        <v>139305.386418836</v>
      </c>
      <c r="W70" s="26"/>
      <c r="X70" s="43" t="n">
        <v>349894.967826768</v>
      </c>
      <c r="Y70" s="25"/>
      <c r="Z70" s="25" t="n">
        <f aca="false">R70+V70-N70-L70-F70</f>
        <v>-5829828.79417369</v>
      </c>
      <c r="AA70" s="25"/>
      <c r="AB70" s="25" t="n">
        <f aca="false">T70-P70-D70</f>
        <v>-65991641.0132532</v>
      </c>
      <c r="AC70" s="13"/>
      <c r="AD70" s="25"/>
      <c r="AE70" s="25"/>
      <c r="AF70" s="25" t="n">
        <f aca="false">BB70/100*AF25</f>
        <v>7895262866.84668</v>
      </c>
      <c r="AG70" s="27" t="n">
        <f aca="false">(AF70-AF69)/AF69</f>
        <v>0.0114055587258375</v>
      </c>
      <c r="AH70" s="27"/>
      <c r="AI70" s="27" t="n">
        <f aca="false">AB70/AF70</f>
        <v>-0.00835838427753449</v>
      </c>
      <c r="AV70" s="24" t="n">
        <v>12991647</v>
      </c>
      <c r="AX70" s="24" t="n">
        <f aca="false">(AV70-AV69)/AV69</f>
        <v>0.00659901226337753</v>
      </c>
      <c r="AY70" s="45" t="n">
        <v>7948.2381187136</v>
      </c>
      <c r="AZ70" s="27" t="n">
        <f aca="false">(AY70-AY69)/AY69</f>
        <v>0.00477503594172254</v>
      </c>
      <c r="BA70" s="24" t="n">
        <f aca="false">BA69*((1+AZ70))</f>
        <v>118.239806292204</v>
      </c>
      <c r="BB70" s="24" t="n">
        <f aca="false">BB69*(1+AX70)*(1+AZ70)</f>
        <v>137.380009436627</v>
      </c>
      <c r="BD70" s="27" t="n">
        <f aca="false">T77/AF77</f>
        <v>0.0117804513430772</v>
      </c>
    </row>
    <row r="71" s="32" customFormat="true" ht="12" hidden="false" customHeight="false" outlineLevel="0" collapsed="false">
      <c r="A71" s="32" t="n">
        <f aca="false">A67+1</f>
        <v>2029</v>
      </c>
      <c r="B71" s="32" t="n">
        <f aca="false">B67</f>
        <v>2</v>
      </c>
      <c r="C71" s="33"/>
      <c r="D71" s="46" t="n">
        <v>123763111.653264</v>
      </c>
      <c r="E71" s="33"/>
      <c r="F71" s="46" t="n">
        <v>22495410.5547816</v>
      </c>
      <c r="G71" s="46" t="n">
        <v>2685775.99756231</v>
      </c>
      <c r="H71" s="46" t="n">
        <v>14776347.106557</v>
      </c>
      <c r="I71" s="46" t="n">
        <v>83065.2370380098</v>
      </c>
      <c r="J71" s="46" t="n">
        <v>457000.425975992</v>
      </c>
      <c r="K71" s="33"/>
      <c r="L71" s="46" t="n">
        <v>2258700.62803664</v>
      </c>
      <c r="M71" s="34"/>
      <c r="N71" s="46" t="n">
        <v>1039351.01414509</v>
      </c>
      <c r="O71" s="33"/>
      <c r="P71" s="46" t="n">
        <v>17438610.9179932</v>
      </c>
      <c r="Q71" s="34"/>
      <c r="R71" s="46" t="n">
        <v>24153451.9576242</v>
      </c>
      <c r="S71" s="34"/>
      <c r="T71" s="46" t="n">
        <v>92352816.9807182</v>
      </c>
      <c r="U71" s="33"/>
      <c r="V71" s="46" t="n">
        <v>139153.187690856</v>
      </c>
      <c r="W71" s="34"/>
      <c r="X71" s="46" t="n">
        <v>349512.688502193</v>
      </c>
      <c r="Y71" s="33"/>
      <c r="Z71" s="33" t="n">
        <f aca="false">R71+V71-N71-L71-F71</f>
        <v>-1500857.05164826</v>
      </c>
      <c r="AA71" s="33"/>
      <c r="AB71" s="33" t="n">
        <f aca="false">T71-P71-D71</f>
        <v>-48848905.5905386</v>
      </c>
      <c r="AC71" s="13"/>
      <c r="AD71" s="33"/>
      <c r="AE71" s="33"/>
      <c r="AF71" s="33" t="n">
        <f aca="false">BB71/100*AF25</f>
        <v>7928451289.80427</v>
      </c>
      <c r="AG71" s="35" t="n">
        <f aca="false">(AF71-AF70)/AF70</f>
        <v>0.0042035868238095</v>
      </c>
      <c r="AH71" s="35"/>
      <c r="AI71" s="35" t="n">
        <f aca="false">AB71/AF71</f>
        <v>-0.00616121658631576</v>
      </c>
      <c r="AV71" s="32" t="n">
        <v>13003846</v>
      </c>
      <c r="AX71" s="32" t="n">
        <f aca="false">(AV71-AV70)/AV70</f>
        <v>0.00093898795125822</v>
      </c>
      <c r="AY71" s="48" t="n">
        <v>7974.1615860912</v>
      </c>
      <c r="AZ71" s="35" t="n">
        <f aca="false">(AY71-AY70)/AY70</f>
        <v>0.00326153632923565</v>
      </c>
      <c r="BA71" s="32" t="n">
        <f aca="false">BA70*((1+AZ71))</f>
        <v>118.625449715988</v>
      </c>
      <c r="BB71" s="32" t="n">
        <f aca="false">BB70*(1+AX71)*(1+AZ71)</f>
        <v>137.95749823415</v>
      </c>
      <c r="BD71" s="35" t="n">
        <f aca="false">T78/AF78</f>
        <v>0.00994376132391588</v>
      </c>
    </row>
    <row r="72" s="32" customFormat="true" ht="12" hidden="false" customHeight="false" outlineLevel="0" collapsed="false">
      <c r="A72" s="32" t="n">
        <f aca="false">A68+1</f>
        <v>2029</v>
      </c>
      <c r="B72" s="32" t="n">
        <f aca="false">B68</f>
        <v>3</v>
      </c>
      <c r="C72" s="33"/>
      <c r="D72" s="46" t="n">
        <v>123830290.5822</v>
      </c>
      <c r="E72" s="33"/>
      <c r="F72" s="46" t="n">
        <v>22507621.1203279</v>
      </c>
      <c r="G72" s="46" t="n">
        <v>2748757.23943776</v>
      </c>
      <c r="H72" s="46" t="n">
        <v>15122851.3168852</v>
      </c>
      <c r="I72" s="46" t="n">
        <v>85013.11049808</v>
      </c>
      <c r="J72" s="46" t="n">
        <v>467717.051037714</v>
      </c>
      <c r="K72" s="33"/>
      <c r="L72" s="46" t="n">
        <v>2248784.80742197</v>
      </c>
      <c r="M72" s="34"/>
      <c r="N72" s="46" t="n">
        <v>1041824.59505872</v>
      </c>
      <c r="O72" s="33"/>
      <c r="P72" s="46" t="n">
        <v>17400766.5900483</v>
      </c>
      <c r="Q72" s="34"/>
      <c r="R72" s="46" t="n">
        <v>20606911.0958178</v>
      </c>
      <c r="S72" s="34"/>
      <c r="T72" s="46" t="n">
        <v>78792310.610876</v>
      </c>
      <c r="U72" s="33"/>
      <c r="V72" s="46" t="n">
        <v>144286.800566218</v>
      </c>
      <c r="W72" s="34"/>
      <c r="X72" s="46" t="n">
        <v>362406.843983442</v>
      </c>
      <c r="Y72" s="33"/>
      <c r="Z72" s="33" t="n">
        <f aca="false">R72+V72-N72-L72-F72</f>
        <v>-5047032.62642457</v>
      </c>
      <c r="AA72" s="33"/>
      <c r="AB72" s="33" t="n">
        <f aca="false">T72-P72-D72</f>
        <v>-62438746.5613726</v>
      </c>
      <c r="AC72" s="13"/>
      <c r="AD72" s="33"/>
      <c r="AE72" s="33"/>
      <c r="AF72" s="33" t="n">
        <f aca="false">BB72/100*AF25</f>
        <v>7989247674.81467</v>
      </c>
      <c r="AG72" s="35" t="n">
        <f aca="false">(AF72-AF71)/AF71</f>
        <v>0.00766812871620765</v>
      </c>
      <c r="AH72" s="35"/>
      <c r="AI72" s="35" t="n">
        <f aca="false">AB72/AF72</f>
        <v>-0.00781534746484387</v>
      </c>
      <c r="AV72" s="32" t="n">
        <v>12967558</v>
      </c>
      <c r="AX72" s="32" t="n">
        <f aca="false">(AV72-AV71)/AV71</f>
        <v>-0.00279055903922578</v>
      </c>
      <c r="AY72" s="48" t="n">
        <v>8057.7942340733</v>
      </c>
      <c r="AZ72" s="35" t="n">
        <f aca="false">(AY72-AY71)/AY71</f>
        <v>0.0104879550130982</v>
      </c>
      <c r="BA72" s="32" t="n">
        <f aca="false">BA71*((1+AZ72))</f>
        <v>119.869588096018</v>
      </c>
      <c r="BB72" s="32" t="n">
        <f aca="false">BB71*(1+AX72)*(1+AZ72)</f>
        <v>139.015374087975</v>
      </c>
      <c r="BD72" s="35" t="n">
        <f aca="false">T79/AF79</f>
        <v>0.0118183240064489</v>
      </c>
    </row>
    <row r="73" s="32" customFormat="true" ht="12" hidden="false" customHeight="false" outlineLevel="0" collapsed="false">
      <c r="A73" s="32" t="n">
        <f aca="false">A69+1</f>
        <v>2029</v>
      </c>
      <c r="B73" s="32" t="n">
        <f aca="false">B69</f>
        <v>4</v>
      </c>
      <c r="C73" s="33"/>
      <c r="D73" s="46" t="n">
        <v>123938335.972971</v>
      </c>
      <c r="E73" s="33"/>
      <c r="F73" s="46" t="n">
        <v>22527259.6490581</v>
      </c>
      <c r="G73" s="46" t="n">
        <v>2841017.12093647</v>
      </c>
      <c r="H73" s="46" t="n">
        <v>15630437.9638253</v>
      </c>
      <c r="I73" s="46" t="n">
        <v>87866.5088949399</v>
      </c>
      <c r="J73" s="46" t="n">
        <v>483415.607128603</v>
      </c>
      <c r="K73" s="33"/>
      <c r="L73" s="46" t="n">
        <v>2244267.02601456</v>
      </c>
      <c r="M73" s="34"/>
      <c r="N73" s="46" t="n">
        <v>1044958.00393596</v>
      </c>
      <c r="O73" s="33"/>
      <c r="P73" s="46" t="n">
        <v>17394562.8919861</v>
      </c>
      <c r="Q73" s="34"/>
      <c r="R73" s="46" t="n">
        <v>24605911.0052316</v>
      </c>
      <c r="S73" s="34"/>
      <c r="T73" s="46" t="n">
        <v>94082833.3646398</v>
      </c>
      <c r="U73" s="33"/>
      <c r="V73" s="46" t="n">
        <v>140455.557624319</v>
      </c>
      <c r="W73" s="34"/>
      <c r="X73" s="46" t="n">
        <v>352783.866291382</v>
      </c>
      <c r="Y73" s="33"/>
      <c r="Z73" s="33" t="n">
        <f aca="false">R73+V73-N73-L73-F73</f>
        <v>-1070118.11615275</v>
      </c>
      <c r="AA73" s="33"/>
      <c r="AB73" s="33" t="n">
        <f aca="false">T73-P73-D73</f>
        <v>-47250065.5003174</v>
      </c>
      <c r="AC73" s="13"/>
      <c r="AD73" s="33"/>
      <c r="AE73" s="33"/>
      <c r="AF73" s="33" t="n">
        <f aca="false">BB73/100*AF25</f>
        <v>8048076375.05964</v>
      </c>
      <c r="AG73" s="35" t="n">
        <f aca="false">(AF73-AF72)/AF72</f>
        <v>0.00736348435290337</v>
      </c>
      <c r="AH73" s="35" t="n">
        <f aca="false">(AF73-AF69)/AF69</f>
        <v>0.0309814024009083</v>
      </c>
      <c r="AI73" s="35" t="n">
        <f aca="false">AB73/AF73</f>
        <v>-0.00587097628033721</v>
      </c>
      <c r="AV73" s="32" t="n">
        <v>13042453</v>
      </c>
      <c r="AX73" s="32" t="n">
        <f aca="false">(AV73-AV72)/AV72</f>
        <v>0.00577556699572888</v>
      </c>
      <c r="AY73" s="48" t="n">
        <v>8070.5158707333</v>
      </c>
      <c r="AZ73" s="35" t="n">
        <f aca="false">(AY73-AY72)/AY72</f>
        <v>0.00157879889836422</v>
      </c>
      <c r="BA73" s="32" t="n">
        <f aca="false">BA72*((1+AZ73))</f>
        <v>120.058838069651</v>
      </c>
      <c r="BB73" s="32" t="n">
        <f aca="false">BB72*(1+AX73)*(1+AZ73)</f>
        <v>140.039011619885</v>
      </c>
      <c r="BD73" s="35" t="n">
        <f aca="false">T80/AF80</f>
        <v>0.00997927980131767</v>
      </c>
    </row>
    <row r="74" s="24" customFormat="true" ht="12" hidden="false" customHeight="false" outlineLevel="0" collapsed="false">
      <c r="A74" s="24" t="n">
        <f aca="false">A70+1</f>
        <v>2030</v>
      </c>
      <c r="B74" s="24" t="n">
        <f aca="false">B70</f>
        <v>1</v>
      </c>
      <c r="C74" s="25"/>
      <c r="D74" s="43" t="n">
        <v>124394468.910391</v>
      </c>
      <c r="E74" s="25"/>
      <c r="F74" s="43" t="n">
        <v>22610167.2097824</v>
      </c>
      <c r="G74" s="43" t="n">
        <v>2913083.75560921</v>
      </c>
      <c r="H74" s="43" t="n">
        <v>16026927.3246999</v>
      </c>
      <c r="I74" s="43" t="n">
        <v>90095.3738848297</v>
      </c>
      <c r="J74" s="43" t="n">
        <v>495678.164681488</v>
      </c>
      <c r="K74" s="25"/>
      <c r="L74" s="43" t="n">
        <v>2656720.96141939</v>
      </c>
      <c r="M74" s="26"/>
      <c r="N74" s="43" t="n">
        <v>1050141.83549037</v>
      </c>
      <c r="O74" s="25"/>
      <c r="P74" s="43" t="n">
        <v>19563308.2352601</v>
      </c>
      <c r="Q74" s="26"/>
      <c r="R74" s="43" t="n">
        <v>21034398.9735226</v>
      </c>
      <c r="S74" s="26"/>
      <c r="T74" s="43" t="n">
        <v>80426847.562381</v>
      </c>
      <c r="U74" s="25"/>
      <c r="V74" s="43" t="n">
        <v>138193.981878481</v>
      </c>
      <c r="W74" s="26"/>
      <c r="X74" s="43" t="n">
        <v>347103.440048217</v>
      </c>
      <c r="Y74" s="25"/>
      <c r="Z74" s="25" t="n">
        <f aca="false">R74+V74-N74-L74-F74</f>
        <v>-5144437.0512911</v>
      </c>
      <c r="AA74" s="25"/>
      <c r="AB74" s="25" t="n">
        <f aca="false">T74-P74-D74</f>
        <v>-63530929.5832699</v>
      </c>
      <c r="AC74" s="13"/>
      <c r="AD74" s="25"/>
      <c r="AE74" s="25"/>
      <c r="AF74" s="25" t="n">
        <f aca="false">BB74/100*AF25</f>
        <v>8116692889.749</v>
      </c>
      <c r="AG74" s="27" t="n">
        <f aca="false">(AF74-AF73)/AF73</f>
        <v>0.00852582797325354</v>
      </c>
      <c r="AH74" s="27"/>
      <c r="AI74" s="27" t="n">
        <f aca="false">AB74/AF74</f>
        <v>-0.0078271939626429</v>
      </c>
      <c r="AV74" s="24" t="n">
        <v>13048276</v>
      </c>
      <c r="AX74" s="24" t="n">
        <f aca="false">(AV74-AV73)/AV73</f>
        <v>0.000446465093644577</v>
      </c>
      <c r="AY74" s="45" t="n">
        <v>8135.6913984805</v>
      </c>
      <c r="AZ74" s="27" t="n">
        <f aca="false">(AY74-AY73)/AY73</f>
        <v>0.00807575733585385</v>
      </c>
      <c r="BA74" s="24" t="n">
        <f aca="false">BA73*((1+AZ74))</f>
        <v>121.028404111926</v>
      </c>
      <c r="BB74" s="24" t="n">
        <f aca="false">BB73*(1+AX74)*(1+AZ74)</f>
        <v>141.232960142501</v>
      </c>
      <c r="BD74" s="27" t="n">
        <f aca="false">T81/AF81</f>
        <v>0.0118338079011969</v>
      </c>
    </row>
    <row r="75" s="32" customFormat="true" ht="12" hidden="false" customHeight="false" outlineLevel="0" collapsed="false">
      <c r="A75" s="32" t="n">
        <f aca="false">A71+1</f>
        <v>2030</v>
      </c>
      <c r="B75" s="32" t="n">
        <f aca="false">B71</f>
        <v>2</v>
      </c>
      <c r="C75" s="33"/>
      <c r="D75" s="46" t="n">
        <v>125282291.871678</v>
      </c>
      <c r="E75" s="33"/>
      <c r="F75" s="46" t="n">
        <v>22771539.5423564</v>
      </c>
      <c r="G75" s="46" t="n">
        <v>3013037.39281528</v>
      </c>
      <c r="H75" s="46" t="n">
        <v>16576842.7455169</v>
      </c>
      <c r="I75" s="46" t="n">
        <v>93186.7234891304</v>
      </c>
      <c r="J75" s="46" t="n">
        <v>512685.858108759</v>
      </c>
      <c r="K75" s="33"/>
      <c r="L75" s="46" t="n">
        <v>2211218.14642994</v>
      </c>
      <c r="M75" s="34"/>
      <c r="N75" s="46" t="n">
        <v>1061165.75087127</v>
      </c>
      <c r="O75" s="33"/>
      <c r="P75" s="46" t="n">
        <v>17312242.3402934</v>
      </c>
      <c r="Q75" s="34"/>
      <c r="R75" s="46" t="n">
        <v>25068046.1716864</v>
      </c>
      <c r="S75" s="34"/>
      <c r="T75" s="46" t="n">
        <v>95849847.2276202</v>
      </c>
      <c r="U75" s="33"/>
      <c r="V75" s="46" t="n">
        <v>143321.249178914</v>
      </c>
      <c r="W75" s="34"/>
      <c r="X75" s="46" t="n">
        <v>359981.657274724</v>
      </c>
      <c r="Y75" s="33"/>
      <c r="Z75" s="33" t="n">
        <f aca="false">R75+V75-N75-L75-F75</f>
        <v>-832556.018792361</v>
      </c>
      <c r="AA75" s="33"/>
      <c r="AB75" s="33" t="n">
        <f aca="false">T75-P75-D75</f>
        <v>-46744686.9843508</v>
      </c>
      <c r="AC75" s="13"/>
      <c r="AD75" s="33"/>
      <c r="AE75" s="33"/>
      <c r="AF75" s="33" t="n">
        <f aca="false">BB75/100*AF25</f>
        <v>8170102721.57725</v>
      </c>
      <c r="AG75" s="35" t="n">
        <f aca="false">(AF75-AF74)/AF74</f>
        <v>0.00658024549576111</v>
      </c>
      <c r="AH75" s="35"/>
      <c r="AI75" s="35" t="n">
        <f aca="false">AB75/AF75</f>
        <v>-0.00572143197917182</v>
      </c>
      <c r="AV75" s="32" t="n">
        <v>13107930</v>
      </c>
      <c r="AX75" s="32" t="n">
        <f aca="false">(AV75-AV74)/AV74</f>
        <v>0.00457179170642926</v>
      </c>
      <c r="AY75" s="48" t="n">
        <v>8151.9571948656</v>
      </c>
      <c r="AZ75" s="35" t="n">
        <f aca="false">(AY75-AY74)/AY74</f>
        <v>0.00199931334516186</v>
      </c>
      <c r="BA75" s="32" t="n">
        <f aca="false">BA74*((1+AZ75))</f>
        <v>121.270377815411</v>
      </c>
      <c r="BB75" s="32" t="n">
        <f aca="false">BB74*(1+AX75)*(1+AZ75)</f>
        <v>142.162307692332</v>
      </c>
      <c r="BD75" s="35" t="n">
        <f aca="false">T82/AF82</f>
        <v>0.0099801036815012</v>
      </c>
    </row>
    <row r="76" s="32" customFormat="true" ht="12" hidden="false" customHeight="false" outlineLevel="0" collapsed="false">
      <c r="A76" s="32" t="n">
        <f aca="false">A72+1</f>
        <v>2030</v>
      </c>
      <c r="B76" s="32" t="n">
        <f aca="false">B72</f>
        <v>3</v>
      </c>
      <c r="C76" s="33"/>
      <c r="D76" s="46" t="n">
        <v>125978365.282736</v>
      </c>
      <c r="E76" s="33"/>
      <c r="F76" s="46" t="n">
        <v>22898059.1243939</v>
      </c>
      <c r="G76" s="46" t="n">
        <v>3089437.46290162</v>
      </c>
      <c r="H76" s="46" t="n">
        <v>16997173.389467</v>
      </c>
      <c r="I76" s="46" t="n">
        <v>95549.6122546899</v>
      </c>
      <c r="J76" s="46" t="n">
        <v>525685.774931972</v>
      </c>
      <c r="K76" s="33"/>
      <c r="L76" s="46" t="n">
        <v>2183340.50325262</v>
      </c>
      <c r="M76" s="34"/>
      <c r="N76" s="46" t="n">
        <v>1068501.59029621</v>
      </c>
      <c r="O76" s="33"/>
      <c r="P76" s="46" t="n">
        <v>17207944.741415</v>
      </c>
      <c r="Q76" s="34"/>
      <c r="R76" s="46" t="n">
        <v>21432539.4762102</v>
      </c>
      <c r="S76" s="34"/>
      <c r="T76" s="46" t="n">
        <v>81949172.2819215</v>
      </c>
      <c r="U76" s="33"/>
      <c r="V76" s="46" t="n">
        <v>142872.690231959</v>
      </c>
      <c r="W76" s="34"/>
      <c r="X76" s="46" t="n">
        <v>358855.006523106</v>
      </c>
      <c r="Y76" s="33"/>
      <c r="Z76" s="33" t="n">
        <f aca="false">R76+V76-N76-L76-F76</f>
        <v>-4574489.05150052</v>
      </c>
      <c r="AA76" s="33"/>
      <c r="AB76" s="33" t="n">
        <f aca="false">T76-P76-D76</f>
        <v>-61237137.7422295</v>
      </c>
      <c r="AC76" s="13"/>
      <c r="AD76" s="33"/>
      <c r="AE76" s="33"/>
      <c r="AF76" s="33" t="n">
        <f aca="false">BB76/100*AF25</f>
        <v>8253631229.47556</v>
      </c>
      <c r="AG76" s="35" t="n">
        <f aca="false">(AF76-AF75)/AF75</f>
        <v>0.0102236790337674</v>
      </c>
      <c r="AH76" s="35"/>
      <c r="AI76" s="35" t="n">
        <f aca="false">AB76/AF76</f>
        <v>-0.00741941771320458</v>
      </c>
      <c r="AV76" s="32" t="n">
        <v>13202316</v>
      </c>
      <c r="AX76" s="32" t="n">
        <f aca="false">(AV76-AV75)/AV75</f>
        <v>0.00720067928345666</v>
      </c>
      <c r="AY76" s="48" t="n">
        <v>8176.4243790837</v>
      </c>
      <c r="AZ76" s="35" t="n">
        <f aca="false">(AY76-AY75)/AY75</f>
        <v>0.0030013877199343</v>
      </c>
      <c r="BA76" s="32" t="n">
        <f aca="false">BA75*((1+AZ76))</f>
        <v>121.634357238178</v>
      </c>
      <c r="BB76" s="32" t="n">
        <f aca="false">BB75*(1+AX76)*(1+AZ76)</f>
        <v>143.615729496878</v>
      </c>
      <c r="BD76" s="35" t="n">
        <f aca="false">T83/AF83</f>
        <v>0.0118349781729832</v>
      </c>
    </row>
    <row r="77" s="32" customFormat="true" ht="12" hidden="false" customHeight="false" outlineLevel="0" collapsed="false">
      <c r="A77" s="32" t="n">
        <f aca="false">A73+1</f>
        <v>2030</v>
      </c>
      <c r="B77" s="32" t="n">
        <f aca="false">B73</f>
        <v>4</v>
      </c>
      <c r="C77" s="33"/>
      <c r="D77" s="46" t="n">
        <v>125621868.04109</v>
      </c>
      <c r="E77" s="33"/>
      <c r="F77" s="46" t="n">
        <v>22833261.5307866</v>
      </c>
      <c r="G77" s="46" t="n">
        <v>3138392.66449851</v>
      </c>
      <c r="H77" s="46" t="n">
        <v>17266510.4645334</v>
      </c>
      <c r="I77" s="46" t="n">
        <v>97063.6906546</v>
      </c>
      <c r="J77" s="46" t="n">
        <v>534015.787562928</v>
      </c>
      <c r="K77" s="33"/>
      <c r="L77" s="46" t="n">
        <v>2206622.19911503</v>
      </c>
      <c r="M77" s="34"/>
      <c r="N77" s="46" t="n">
        <v>1066734.2279809</v>
      </c>
      <c r="O77" s="33"/>
      <c r="P77" s="46" t="n">
        <v>17319030.0659189</v>
      </c>
      <c r="Q77" s="34"/>
      <c r="R77" s="46" t="n">
        <v>25419239.4026224</v>
      </c>
      <c r="S77" s="34"/>
      <c r="T77" s="46" t="n">
        <v>97192664.9846183</v>
      </c>
      <c r="U77" s="33"/>
      <c r="V77" s="46" t="n">
        <v>135319.231990339</v>
      </c>
      <c r="W77" s="34"/>
      <c r="X77" s="46" t="n">
        <v>339882.897142595</v>
      </c>
      <c r="Y77" s="33"/>
      <c r="Z77" s="33" t="n">
        <f aca="false">R77+V77-N77-L77-F77</f>
        <v>-552059.323269822</v>
      </c>
      <c r="AA77" s="33"/>
      <c r="AB77" s="33" t="n">
        <f aca="false">T77-P77-D77</f>
        <v>-45748233.1223903</v>
      </c>
      <c r="AC77" s="13"/>
      <c r="AD77" s="33"/>
      <c r="AE77" s="33"/>
      <c r="AF77" s="33" t="n">
        <f aca="false">BB77/100*AF25</f>
        <v>8250334571.58104</v>
      </c>
      <c r="AG77" s="35" t="n">
        <f aca="false">(AF77-AF76)/AF76</f>
        <v>-0.000399419092381112</v>
      </c>
      <c r="AH77" s="35" t="n">
        <f aca="false">(AF77-AF73)/AF73</f>
        <v>0.0251312471571696</v>
      </c>
      <c r="AI77" s="35" t="n">
        <f aca="false">AB77/AF77</f>
        <v>-0.00554501550518616</v>
      </c>
      <c r="AV77" s="32" t="n">
        <v>13130352</v>
      </c>
      <c r="AX77" s="32" t="n">
        <f aca="false">(AV77-AV76)/AV76</f>
        <v>-0.00545086180333814</v>
      </c>
      <c r="AY77" s="48" t="n">
        <v>8217.9534878478</v>
      </c>
      <c r="AZ77" s="35" t="n">
        <f aca="false">(AY77-AY76)/AY76</f>
        <v>0.00507912833760652</v>
      </c>
      <c r="BA77" s="32" t="n">
        <f aca="false">BA76*((1+AZ77))</f>
        <v>122.252153748853</v>
      </c>
      <c r="BB77" s="32" t="n">
        <f aca="false">BB76*(1+AX77)*(1+AZ77)</f>
        <v>143.55836663255</v>
      </c>
      <c r="BD77" s="35" t="n">
        <f aca="false">T84/AF84</f>
        <v>0.0099924621926395</v>
      </c>
    </row>
    <row r="78" s="24" customFormat="true" ht="12" hidden="false" customHeight="false" outlineLevel="0" collapsed="false">
      <c r="A78" s="24" t="n">
        <f aca="false">A74+1</f>
        <v>2031</v>
      </c>
      <c r="B78" s="24" t="n">
        <f aca="false">B74</f>
        <v>1</v>
      </c>
      <c r="C78" s="25"/>
      <c r="D78" s="43" t="n">
        <v>125788536.965608</v>
      </c>
      <c r="E78" s="25"/>
      <c r="F78" s="43" t="n">
        <v>22863555.5807153</v>
      </c>
      <c r="G78" s="43" t="n">
        <v>3226341.22709019</v>
      </c>
      <c r="H78" s="43" t="n">
        <v>17750377.5068918</v>
      </c>
      <c r="I78" s="43" t="n">
        <v>99783.7492914498</v>
      </c>
      <c r="J78" s="43" t="n">
        <v>548980.747635831</v>
      </c>
      <c r="K78" s="25"/>
      <c r="L78" s="43" t="n">
        <v>2626076.13834437</v>
      </c>
      <c r="M78" s="26"/>
      <c r="N78" s="43" t="n">
        <v>1070570.82225105</v>
      </c>
      <c r="O78" s="25"/>
      <c r="P78" s="43" t="n">
        <v>19516686.3602762</v>
      </c>
      <c r="Q78" s="26"/>
      <c r="R78" s="43" t="n">
        <v>21550661.8865778</v>
      </c>
      <c r="S78" s="26"/>
      <c r="T78" s="43" t="n">
        <v>82400823.5558322</v>
      </c>
      <c r="U78" s="25"/>
      <c r="V78" s="43" t="n">
        <v>138198.6895261</v>
      </c>
      <c r="W78" s="26"/>
      <c r="X78" s="43" t="n">
        <v>347115.264301783</v>
      </c>
      <c r="Y78" s="25"/>
      <c r="Z78" s="25" t="n">
        <f aca="false">R78+V78-N78-L78-F78</f>
        <v>-4871341.9652068</v>
      </c>
      <c r="AA78" s="25"/>
      <c r="AB78" s="25" t="n">
        <f aca="false">T78-P78-D78</f>
        <v>-62904399.7700517</v>
      </c>
      <c r="AC78" s="13"/>
      <c r="AD78" s="25"/>
      <c r="AE78" s="25"/>
      <c r="AF78" s="25" t="n">
        <f aca="false">BB78/100*AF25</f>
        <v>8286685578.18748</v>
      </c>
      <c r="AG78" s="27" t="n">
        <f aca="false">(AF78-AF77)/AF77</f>
        <v>0.00440600393730182</v>
      </c>
      <c r="AH78" s="27"/>
      <c r="AI78" s="27" t="n">
        <f aca="false">AB78/AF78</f>
        <v>-0.00759102046005353</v>
      </c>
      <c r="AV78" s="24" t="n">
        <v>13127954</v>
      </c>
      <c r="AX78" s="24" t="n">
        <f aca="false">(AV78-AV77)/AV77</f>
        <v>-0.000182630290490308</v>
      </c>
      <c r="AY78" s="45" t="n">
        <v>8255.6695586015</v>
      </c>
      <c r="AZ78" s="27" t="n">
        <f aca="false">(AY78-AY77)/AY77</f>
        <v>0.00458947240447039</v>
      </c>
      <c r="BA78" s="24" t="n">
        <f aca="false">BA77*((1+AZ78))</f>
        <v>122.81322663487</v>
      </c>
      <c r="BB78" s="24" t="n">
        <f aca="false">BB77*(1+AX78)*(1+AZ78)</f>
        <v>144.190885361166</v>
      </c>
      <c r="BD78" s="27" t="n">
        <f aca="false">T85/AF85</f>
        <v>0.0118833840999431</v>
      </c>
    </row>
    <row r="79" s="32" customFormat="true" ht="12" hidden="false" customHeight="false" outlineLevel="0" collapsed="false">
      <c r="A79" s="32" t="n">
        <f aca="false">A75+1</f>
        <v>2031</v>
      </c>
      <c r="B79" s="32" t="n">
        <f aca="false">B75</f>
        <v>2</v>
      </c>
      <c r="C79" s="33"/>
      <c r="D79" s="46" t="n">
        <v>125820084.373998</v>
      </c>
      <c r="E79" s="33"/>
      <c r="F79" s="46" t="n">
        <v>22869289.6956241</v>
      </c>
      <c r="G79" s="46" t="n">
        <v>3340796.27940014</v>
      </c>
      <c r="H79" s="46" t="n">
        <v>18380075.4350012</v>
      </c>
      <c r="I79" s="46" t="n">
        <v>103323.59627011</v>
      </c>
      <c r="J79" s="46" t="n">
        <v>568455.94128871</v>
      </c>
      <c r="K79" s="33"/>
      <c r="L79" s="46" t="n">
        <v>2153008.62477825</v>
      </c>
      <c r="M79" s="34"/>
      <c r="N79" s="46" t="n">
        <v>1072587.14262479</v>
      </c>
      <c r="O79" s="33"/>
      <c r="P79" s="46" t="n">
        <v>17073029.9832988</v>
      </c>
      <c r="Q79" s="34"/>
      <c r="R79" s="46" t="n">
        <v>25701684.7396884</v>
      </c>
      <c r="S79" s="34"/>
      <c r="T79" s="46" t="n">
        <v>98272619.2109079</v>
      </c>
      <c r="U79" s="33"/>
      <c r="V79" s="46" t="n">
        <v>141598.353364275</v>
      </c>
      <c r="W79" s="34"/>
      <c r="X79" s="46" t="n">
        <v>355654.239712997</v>
      </c>
      <c r="Y79" s="33"/>
      <c r="Z79" s="33" t="n">
        <f aca="false">R79+V79-N79-L79-F79</f>
        <v>-251602.369974419</v>
      </c>
      <c r="AA79" s="33"/>
      <c r="AB79" s="33" t="n">
        <f aca="false">T79-P79-D79</f>
        <v>-44620495.1463892</v>
      </c>
      <c r="AC79" s="13"/>
      <c r="AD79" s="33"/>
      <c r="AE79" s="33"/>
      <c r="AF79" s="33" t="n">
        <f aca="false">BB79/100*AF25</f>
        <v>8315275427.99497</v>
      </c>
      <c r="AG79" s="35" t="n">
        <f aca="false">(AF79-AF78)/AF78</f>
        <v>0.00345009467750807</v>
      </c>
      <c r="AH79" s="35"/>
      <c r="AI79" s="35" t="n">
        <f aca="false">AB79/AF79</f>
        <v>-0.00536608745347938</v>
      </c>
      <c r="AV79" s="32" t="n">
        <v>13149232</v>
      </c>
      <c r="AX79" s="32" t="n">
        <f aca="false">(AV79-AV78)/AV78</f>
        <v>0.00162081616069039</v>
      </c>
      <c r="AY79" s="48" t="n">
        <v>8270.7470397419</v>
      </c>
      <c r="AZ79" s="35" t="n">
        <f aca="false">(AY79-AY78)/AY78</f>
        <v>0.00182631839045589</v>
      </c>
      <c r="BA79" s="32" t="n">
        <f aca="false">BA78*((1+AZ79))</f>
        <v>123.037522689265</v>
      </c>
      <c r="BB79" s="32" t="n">
        <f aca="false">BB78*(1+AX79)*(1+AZ79)</f>
        <v>144.688357567296</v>
      </c>
      <c r="BD79" s="35" t="n">
        <f aca="false">T86/AF86</f>
        <v>0.010023418619944</v>
      </c>
    </row>
    <row r="80" s="32" customFormat="true" ht="12" hidden="false" customHeight="false" outlineLevel="0" collapsed="false">
      <c r="A80" s="32" t="n">
        <f aca="false">A76+1</f>
        <v>2031</v>
      </c>
      <c r="B80" s="32" t="n">
        <f aca="false">B76</f>
        <v>3</v>
      </c>
      <c r="C80" s="33"/>
      <c r="D80" s="46" t="n">
        <v>126594544.169479</v>
      </c>
      <c r="E80" s="33"/>
      <c r="F80" s="46" t="n">
        <v>23010056.9309076</v>
      </c>
      <c r="G80" s="46" t="n">
        <v>3401321.19947544</v>
      </c>
      <c r="H80" s="46" t="n">
        <v>18713065.687517</v>
      </c>
      <c r="I80" s="46" t="n">
        <v>105195.50101471</v>
      </c>
      <c r="J80" s="46" t="n">
        <v>578754.608892309</v>
      </c>
      <c r="K80" s="33"/>
      <c r="L80" s="46" t="n">
        <v>2125372.81451244</v>
      </c>
      <c r="M80" s="34"/>
      <c r="N80" s="46" t="n">
        <v>1081611.55827159</v>
      </c>
      <c r="O80" s="33"/>
      <c r="P80" s="46" t="n">
        <v>16979277.3047101</v>
      </c>
      <c r="Q80" s="34"/>
      <c r="R80" s="46" t="n">
        <v>21730781.6257341</v>
      </c>
      <c r="S80" s="34"/>
      <c r="T80" s="46" t="n">
        <v>83089526.9897801</v>
      </c>
      <c r="U80" s="33"/>
      <c r="V80" s="46" t="n">
        <v>139057.996799158</v>
      </c>
      <c r="W80" s="34"/>
      <c r="X80" s="46" t="n">
        <v>349273.596426544</v>
      </c>
      <c r="Y80" s="33"/>
      <c r="Z80" s="33" t="n">
        <f aca="false">R80+V80-N80-L80-F80</f>
        <v>-4347201.68115834</v>
      </c>
      <c r="AA80" s="33"/>
      <c r="AB80" s="33" t="n">
        <f aca="false">T80-P80-D80</f>
        <v>-60484294.484409</v>
      </c>
      <c r="AC80" s="13"/>
      <c r="AD80" s="33"/>
      <c r="AE80" s="33"/>
      <c r="AF80" s="33" t="n">
        <f aca="false">BB80/100*AF25</f>
        <v>8326204760.66909</v>
      </c>
      <c r="AG80" s="35" t="n">
        <f aca="false">(AF80-AF79)/AF79</f>
        <v>0.00131436808903853</v>
      </c>
      <c r="AH80" s="35"/>
      <c r="AI80" s="35" t="n">
        <f aca="false">AB80/AF80</f>
        <v>-0.00726432945417361</v>
      </c>
      <c r="AV80" s="32" t="n">
        <v>13158523</v>
      </c>
      <c r="AX80" s="32" t="n">
        <f aca="false">(AV80-AV79)/AV79</f>
        <v>0.000706581190445191</v>
      </c>
      <c r="AY80" s="48" t="n">
        <v>8275.7703420633</v>
      </c>
      <c r="AZ80" s="35" t="n">
        <f aca="false">(AY80-AY79)/AY79</f>
        <v>0.000607357751030581</v>
      </c>
      <c r="BA80" s="32" t="n">
        <f aca="false">BA79*((1+AZ80))</f>
        <v>123.112250482338</v>
      </c>
      <c r="BB80" s="32" t="n">
        <f aca="false">BB79*(1+AX80)*(1+AZ80)</f>
        <v>144.878531327338</v>
      </c>
      <c r="BD80" s="35" t="n">
        <f aca="false">T87/AF87</f>
        <v>0.0118854564716119</v>
      </c>
    </row>
    <row r="81" s="32" customFormat="true" ht="12" hidden="false" customHeight="false" outlineLevel="0" collapsed="false">
      <c r="A81" s="32" t="n">
        <f aca="false">A77+1</f>
        <v>2031</v>
      </c>
      <c r="B81" s="32" t="n">
        <f aca="false">B77</f>
        <v>4</v>
      </c>
      <c r="C81" s="33"/>
      <c r="D81" s="46" t="n">
        <v>126791937.259399</v>
      </c>
      <c r="E81" s="33"/>
      <c r="F81" s="46" t="n">
        <v>23045935.4615868</v>
      </c>
      <c r="G81" s="46" t="n">
        <v>3476618.31732366</v>
      </c>
      <c r="H81" s="46" t="n">
        <v>19127328.2136765</v>
      </c>
      <c r="I81" s="46" t="n">
        <v>107524.27785537</v>
      </c>
      <c r="J81" s="46" t="n">
        <v>591566.851969371</v>
      </c>
      <c r="K81" s="33"/>
      <c r="L81" s="46" t="n">
        <v>2109784.28397984</v>
      </c>
      <c r="M81" s="34"/>
      <c r="N81" s="46" t="n">
        <v>1085450.74664453</v>
      </c>
      <c r="O81" s="33"/>
      <c r="P81" s="46" t="n">
        <v>16919510.4273559</v>
      </c>
      <c r="Q81" s="34"/>
      <c r="R81" s="46" t="n">
        <v>26090006.6721535</v>
      </c>
      <c r="S81" s="34"/>
      <c r="T81" s="46" t="n">
        <v>99757401.7762103</v>
      </c>
      <c r="U81" s="33"/>
      <c r="V81" s="46" t="n">
        <v>142428.862560959</v>
      </c>
      <c r="W81" s="34"/>
      <c r="X81" s="46" t="n">
        <v>357740.239372622</v>
      </c>
      <c r="Y81" s="33"/>
      <c r="Z81" s="33" t="n">
        <f aca="false">R81+V81-N81-L81-F81</f>
        <v>-8734.95749672502</v>
      </c>
      <c r="AA81" s="33"/>
      <c r="AB81" s="33" t="n">
        <f aca="false">T81-P81-D81</f>
        <v>-43954045.9105441</v>
      </c>
      <c r="AC81" s="13"/>
      <c r="AD81" s="33"/>
      <c r="AE81" s="33"/>
      <c r="AF81" s="33" t="n">
        <f aca="false">BB81/100*AF25</f>
        <v>8429864892.94965</v>
      </c>
      <c r="AG81" s="35" t="n">
        <f aca="false">(AF81-AF80)/AF80</f>
        <v>0.0124498658464687</v>
      </c>
      <c r="AH81" s="35" t="n">
        <f aca="false">(AF81-AF77)/AF77</f>
        <v>0.0217603686021438</v>
      </c>
      <c r="AI81" s="35" t="n">
        <f aca="false">AB81/AF81</f>
        <v>-0.00521408663943181</v>
      </c>
      <c r="AV81" s="32" t="n">
        <v>13237452</v>
      </c>
      <c r="AX81" s="32" t="n">
        <f aca="false">(AV81-AV80)/AV80</f>
        <v>0.0059983175923316</v>
      </c>
      <c r="AY81" s="48" t="n">
        <v>8328.8435239646</v>
      </c>
      <c r="AZ81" s="35" t="n">
        <f aca="false">(AY81-AY80)/AY80</f>
        <v>0.00641308056019203</v>
      </c>
      <c r="BA81" s="32" t="n">
        <f aca="false">BA80*((1+AZ81))</f>
        <v>123.901779262628</v>
      </c>
      <c r="BB81" s="32" t="n">
        <f aca="false">BB80*(1+AX81)*(1+AZ81)</f>
        <v>146.682249606396</v>
      </c>
      <c r="BD81" s="35" t="n">
        <f aca="false">T88/AF88</f>
        <v>0.0100291629188983</v>
      </c>
    </row>
    <row r="82" s="24" customFormat="true" ht="12" hidden="false" customHeight="false" outlineLevel="0" collapsed="false">
      <c r="A82" s="24" t="n">
        <f aca="false">A78+1</f>
        <v>2032</v>
      </c>
      <c r="B82" s="24" t="n">
        <f aca="false">B78</f>
        <v>1</v>
      </c>
      <c r="C82" s="25"/>
      <c r="D82" s="43" t="n">
        <v>127275750.153738</v>
      </c>
      <c r="E82" s="25"/>
      <c r="F82" s="43" t="n">
        <v>23133874.1821351</v>
      </c>
      <c r="G82" s="43" t="n">
        <v>3575044.15848226</v>
      </c>
      <c r="H82" s="43" t="n">
        <v>19668838.151413</v>
      </c>
      <c r="I82" s="43" t="n">
        <v>110568.37603554</v>
      </c>
      <c r="J82" s="43" t="n">
        <v>608314.582002499</v>
      </c>
      <c r="K82" s="25"/>
      <c r="L82" s="43" t="n">
        <v>2568592.88933652</v>
      </c>
      <c r="M82" s="26"/>
      <c r="N82" s="43" t="n">
        <v>1092518.16873906</v>
      </c>
      <c r="O82" s="25"/>
      <c r="P82" s="43" t="n">
        <v>19339153.3327735</v>
      </c>
      <c r="Q82" s="26"/>
      <c r="R82" s="43" t="n">
        <v>22042831.6729563</v>
      </c>
      <c r="S82" s="26"/>
      <c r="T82" s="43" t="n">
        <v>84282677.3912423</v>
      </c>
      <c r="U82" s="25"/>
      <c r="V82" s="43" t="n">
        <v>148347.031544145</v>
      </c>
      <c r="W82" s="26"/>
      <c r="X82" s="43" t="n">
        <v>372604.973602922</v>
      </c>
      <c r="Y82" s="25"/>
      <c r="Z82" s="25" t="n">
        <f aca="false">R82+V82-N82-L82-F82</f>
        <v>-4603806.53571028</v>
      </c>
      <c r="AA82" s="25"/>
      <c r="AB82" s="25" t="n">
        <f aca="false">T82-P82-D82</f>
        <v>-62332226.0952692</v>
      </c>
      <c r="AC82" s="13"/>
      <c r="AD82" s="25"/>
      <c r="AE82" s="25"/>
      <c r="AF82" s="25" t="n">
        <f aca="false">BB82/100*AF25</f>
        <v>8445070320.0074</v>
      </c>
      <c r="AG82" s="27" t="n">
        <f aca="false">(AF82-AF81)/AF81</f>
        <v>0.00180375691079747</v>
      </c>
      <c r="AH82" s="27"/>
      <c r="AI82" s="27" t="n">
        <f aca="false">AB82/AF82</f>
        <v>-0.00738090077800733</v>
      </c>
      <c r="AV82" s="24" t="n">
        <v>13186773</v>
      </c>
      <c r="AX82" s="24" t="n">
        <f aca="false">(AV82-AV81)/AV81</f>
        <v>-0.00382845580856497</v>
      </c>
      <c r="AY82" s="45" t="n">
        <v>8375.9336247678</v>
      </c>
      <c r="AZ82" s="27" t="n">
        <f aca="false">(AY82-AY81)/AY81</f>
        <v>0.00565385826588136</v>
      </c>
      <c r="BA82" s="24" t="n">
        <f aca="false">BA81*((1+AZ82))</f>
        <v>124.602302361469</v>
      </c>
      <c r="BB82" s="24" t="n">
        <f aca="false">BB81*(1+AX82)*(1+AZ82)</f>
        <v>146.946828727815</v>
      </c>
      <c r="BD82" s="27" t="n">
        <f aca="false">T89/AF89</f>
        <v>0.0119592135138558</v>
      </c>
    </row>
    <row r="83" s="32" customFormat="true" ht="12" hidden="false" customHeight="false" outlineLevel="0" collapsed="false">
      <c r="A83" s="32" t="n">
        <f aca="false">A79+1</f>
        <v>2032</v>
      </c>
      <c r="B83" s="32" t="n">
        <f aca="false">B79</f>
        <v>2</v>
      </c>
      <c r="C83" s="33"/>
      <c r="D83" s="46" t="n">
        <v>128237394.306446</v>
      </c>
      <c r="E83" s="33"/>
      <c r="F83" s="46" t="n">
        <v>23308664.390088</v>
      </c>
      <c r="G83" s="46" t="n">
        <v>3677924.95043379</v>
      </c>
      <c r="H83" s="46" t="n">
        <v>20234857.9139893</v>
      </c>
      <c r="I83" s="46" t="n">
        <v>113750.25619898</v>
      </c>
      <c r="J83" s="46" t="n">
        <v>625820.347855322</v>
      </c>
      <c r="K83" s="33"/>
      <c r="L83" s="46" t="n">
        <v>2103228.93586919</v>
      </c>
      <c r="M83" s="34"/>
      <c r="N83" s="46" t="n">
        <v>1104165.82192732</v>
      </c>
      <c r="O83" s="33"/>
      <c r="P83" s="46" t="n">
        <v>16988459.5172129</v>
      </c>
      <c r="Q83" s="34"/>
      <c r="R83" s="46" t="n">
        <v>26336069.0919774</v>
      </c>
      <c r="S83" s="34"/>
      <c r="T83" s="46" t="n">
        <v>100698242.765055</v>
      </c>
      <c r="U83" s="33"/>
      <c r="V83" s="46" t="n">
        <v>153911.029283098</v>
      </c>
      <c r="W83" s="34"/>
      <c r="X83" s="46" t="n">
        <v>386580.131778112</v>
      </c>
      <c r="Y83" s="33"/>
      <c r="Z83" s="33" t="n">
        <f aca="false">R83+V83-N83-L83-F83</f>
        <v>-26079.0266239904</v>
      </c>
      <c r="AA83" s="33"/>
      <c r="AB83" s="33" t="n">
        <f aca="false">T83-P83-D83</f>
        <v>-44527611.0586035</v>
      </c>
      <c r="AC83" s="13"/>
      <c r="AD83" s="33"/>
      <c r="AE83" s="33"/>
      <c r="AF83" s="33" t="n">
        <f aca="false">BB83/100*AF25</f>
        <v>8508527966.27278</v>
      </c>
      <c r="AG83" s="35" t="n">
        <f aca="false">(AF83-AF82)/AF82</f>
        <v>0.0075141643421301</v>
      </c>
      <c r="AH83" s="35"/>
      <c r="AI83" s="35" t="n">
        <f aca="false">AB83/AF83</f>
        <v>-0.00523329196720137</v>
      </c>
      <c r="AV83" s="32" t="n">
        <v>13270448</v>
      </c>
      <c r="AX83" s="32" t="n">
        <f aca="false">(AV83-AV82)/AV82</f>
        <v>0.00634537350419242</v>
      </c>
      <c r="AY83" s="48" t="n">
        <v>8385.6616115381</v>
      </c>
      <c r="AZ83" s="35" t="n">
        <f aca="false">(AY83-AY82)/AY82</f>
        <v>0.00116142118671215</v>
      </c>
      <c r="BA83" s="32" t="n">
        <f aca="false">BA82*((1+AZ83))</f>
        <v>124.747018115345</v>
      </c>
      <c r="BB83" s="32" t="n">
        <f aca="false">BB82*(1+AX83)*(1+AZ83)</f>
        <v>148.051011348431</v>
      </c>
      <c r="BD83" s="35" t="n">
        <f aca="false">T90/AF90</f>
        <v>0.0100969358720314</v>
      </c>
    </row>
    <row r="84" s="32" customFormat="true" ht="12" hidden="false" customHeight="false" outlineLevel="0" collapsed="false">
      <c r="A84" s="32" t="n">
        <f aca="false">A80+1</f>
        <v>2032</v>
      </c>
      <c r="B84" s="32" t="n">
        <f aca="false">B80</f>
        <v>3</v>
      </c>
      <c r="C84" s="33"/>
      <c r="D84" s="46" t="n">
        <v>128094614.978037</v>
      </c>
      <c r="E84" s="33"/>
      <c r="F84" s="46" t="n">
        <v>23282712.5570387</v>
      </c>
      <c r="G84" s="46" t="n">
        <v>3769667.83889659</v>
      </c>
      <c r="H84" s="46" t="n">
        <v>20739600.2177834</v>
      </c>
      <c r="I84" s="46" t="n">
        <v>116587.66512052</v>
      </c>
      <c r="J84" s="46" t="n">
        <v>641430.93457066</v>
      </c>
      <c r="K84" s="33"/>
      <c r="L84" s="46" t="n">
        <v>2093108.70637465</v>
      </c>
      <c r="M84" s="34"/>
      <c r="N84" s="46" t="n">
        <v>1105983.93133548</v>
      </c>
      <c r="O84" s="33"/>
      <c r="P84" s="46" t="n">
        <v>16945948.2997909</v>
      </c>
      <c r="Q84" s="34"/>
      <c r="R84" s="46" t="n">
        <v>22381488.9862328</v>
      </c>
      <c r="S84" s="34"/>
      <c r="T84" s="46" t="n">
        <v>85577562.9805603</v>
      </c>
      <c r="U84" s="33"/>
      <c r="V84" s="46" t="n">
        <v>151397.712312215</v>
      </c>
      <c r="W84" s="34"/>
      <c r="X84" s="46" t="n">
        <v>380267.404156643</v>
      </c>
      <c r="Y84" s="33"/>
      <c r="Z84" s="33" t="n">
        <f aca="false">R84+V84-N84-L84-F84</f>
        <v>-3948918.49620377</v>
      </c>
      <c r="AA84" s="33"/>
      <c r="AB84" s="33" t="n">
        <f aca="false">T84-P84-D84</f>
        <v>-59463000.2972679</v>
      </c>
      <c r="AC84" s="13"/>
      <c r="AD84" s="33"/>
      <c r="AE84" s="33"/>
      <c r="AF84" s="33" t="n">
        <f aca="false">BB84/100*AF25</f>
        <v>8564211835.95743</v>
      </c>
      <c r="AG84" s="35" t="n">
        <f aca="false">(AF84-AF83)/AF83</f>
        <v>0.00654447748251797</v>
      </c>
      <c r="AH84" s="35"/>
      <c r="AI84" s="35" t="n">
        <f aca="false">AB84/AF84</f>
        <v>-0.00694319587560976</v>
      </c>
      <c r="AV84" s="32" t="n">
        <v>13308919</v>
      </c>
      <c r="AX84" s="32" t="n">
        <f aca="false">(AV84-AV83)/AV83</f>
        <v>0.00289899783338136</v>
      </c>
      <c r="AY84" s="48" t="n">
        <v>8416.1430047945</v>
      </c>
      <c r="AZ84" s="35" t="n">
        <f aca="false">(AY84-AY83)/AY83</f>
        <v>0.0036349419602693</v>
      </c>
      <c r="BA84" s="32" t="n">
        <f aca="false">BA83*((1+AZ84))</f>
        <v>125.200466285911</v>
      </c>
      <c r="BB84" s="32" t="n">
        <f aca="false">BB83*(1+AX84)*(1+AZ84)</f>
        <v>149.019927858465</v>
      </c>
      <c r="BD84" s="35" t="n">
        <f aca="false">T91/AF91</f>
        <v>0.0119984487480814</v>
      </c>
    </row>
    <row r="85" s="32" customFormat="true" ht="12" hidden="false" customHeight="false" outlineLevel="0" collapsed="false">
      <c r="A85" s="32" t="n">
        <f aca="false">A81+1</f>
        <v>2032</v>
      </c>
      <c r="B85" s="32" t="n">
        <f aca="false">B81</f>
        <v>4</v>
      </c>
      <c r="C85" s="33"/>
      <c r="D85" s="46" t="n">
        <v>128958583.769506</v>
      </c>
      <c r="E85" s="33"/>
      <c r="F85" s="46" t="n">
        <v>23439749.1118812</v>
      </c>
      <c r="G85" s="46" t="n">
        <v>3853597.72428922</v>
      </c>
      <c r="H85" s="46" t="n">
        <v>21201357.683894</v>
      </c>
      <c r="I85" s="46" t="n">
        <v>119183.43477183</v>
      </c>
      <c r="J85" s="46" t="n">
        <v>655712.093316302</v>
      </c>
      <c r="K85" s="33"/>
      <c r="L85" s="46" t="n">
        <v>2116319.69308061</v>
      </c>
      <c r="M85" s="34"/>
      <c r="N85" s="46" t="n">
        <v>1115996.91541947</v>
      </c>
      <c r="O85" s="33"/>
      <c r="P85" s="46" t="n">
        <v>17121478.7042706</v>
      </c>
      <c r="Q85" s="34"/>
      <c r="R85" s="46" t="n">
        <v>26870033.0186696</v>
      </c>
      <c r="S85" s="34"/>
      <c r="T85" s="46" t="n">
        <v>102739900.118324</v>
      </c>
      <c r="U85" s="33"/>
      <c r="V85" s="46" t="n">
        <v>148354.163190032</v>
      </c>
      <c r="W85" s="34"/>
      <c r="X85" s="46" t="n">
        <v>372622.886241279</v>
      </c>
      <c r="Y85" s="33"/>
      <c r="Z85" s="33" t="n">
        <f aca="false">R85+V85-N85-L85-F85</f>
        <v>346321.461478353</v>
      </c>
      <c r="AA85" s="33"/>
      <c r="AB85" s="33" t="n">
        <f aca="false">T85-P85-D85</f>
        <v>-43340162.3554529</v>
      </c>
      <c r="AC85" s="13"/>
      <c r="AD85" s="33"/>
      <c r="AE85" s="33"/>
      <c r="AF85" s="33" t="n">
        <f aca="false">BB85/100*AF25</f>
        <v>8645676959.88349</v>
      </c>
      <c r="AG85" s="35" t="n">
        <f aca="false">(AF85-AF84)/AF84</f>
        <v>0.00951227334008996</v>
      </c>
      <c r="AH85" s="35" t="n">
        <f aca="false">(AF85-AF81)/AF81</f>
        <v>0.0256008927396132</v>
      </c>
      <c r="AI85" s="35" t="n">
        <f aca="false">AB85/AF85</f>
        <v>-0.00501292872224514</v>
      </c>
      <c r="AV85" s="32" t="n">
        <v>13375499</v>
      </c>
      <c r="AX85" s="32" t="n">
        <f aca="false">(AV85-AV84)/AV84</f>
        <v>0.00500266024611015</v>
      </c>
      <c r="AY85" s="48" t="n">
        <v>8453.907629901</v>
      </c>
      <c r="AZ85" s="35" t="n">
        <f aca="false">(AY85-AY84)/AY84</f>
        <v>0.00448716533036405</v>
      </c>
      <c r="BA85" s="32" t="n">
        <f aca="false">BA84*((1+AZ85))</f>
        <v>125.762261477574</v>
      </c>
      <c r="BB85" s="32" t="n">
        <f aca="false">BB84*(1+AX85)*(1+AZ85)</f>
        <v>150.437446145375</v>
      </c>
      <c r="BD85" s="35" t="n">
        <f aca="false">T92/AF92</f>
        <v>0.0101415590306115</v>
      </c>
    </row>
    <row r="86" s="24" customFormat="true" ht="12" hidden="false" customHeight="false" outlineLevel="0" collapsed="false">
      <c r="A86" s="24" t="n">
        <f aca="false">A82+1</f>
        <v>2033</v>
      </c>
      <c r="B86" s="24" t="n">
        <f aca="false">B82</f>
        <v>1</v>
      </c>
      <c r="C86" s="25"/>
      <c r="D86" s="43" t="n">
        <v>129366497.324413</v>
      </c>
      <c r="E86" s="25"/>
      <c r="F86" s="43" t="n">
        <v>23513892.22905</v>
      </c>
      <c r="G86" s="43" t="n">
        <v>3922230.53661427</v>
      </c>
      <c r="H86" s="43" t="n">
        <v>21578955.167353</v>
      </c>
      <c r="I86" s="43" t="n">
        <v>121306.09907055</v>
      </c>
      <c r="J86" s="43" t="n">
        <v>667390.366000639</v>
      </c>
      <c r="K86" s="25"/>
      <c r="L86" s="43" t="n">
        <v>2593084.29874062</v>
      </c>
      <c r="M86" s="26"/>
      <c r="N86" s="43" t="n">
        <v>1121894.81906544</v>
      </c>
      <c r="O86" s="25"/>
      <c r="P86" s="43" t="n">
        <v>19627861.0351813</v>
      </c>
      <c r="Q86" s="26"/>
      <c r="R86" s="43" t="n">
        <v>22748993.4916965</v>
      </c>
      <c r="S86" s="26"/>
      <c r="T86" s="43" t="n">
        <v>86982748.3094407</v>
      </c>
      <c r="U86" s="25"/>
      <c r="V86" s="43" t="n">
        <v>153320.036223474</v>
      </c>
      <c r="W86" s="26"/>
      <c r="X86" s="43" t="n">
        <v>385095.727600363</v>
      </c>
      <c r="Y86" s="25"/>
      <c r="Z86" s="25" t="n">
        <f aca="false">R86+V86-N86-L86-F86</f>
        <v>-4326557.81893615</v>
      </c>
      <c r="AA86" s="25"/>
      <c r="AB86" s="25" t="n">
        <f aca="false">T86-P86-D86</f>
        <v>-62011610.0501537</v>
      </c>
      <c r="AC86" s="13"/>
      <c r="AD86" s="25"/>
      <c r="AE86" s="25"/>
      <c r="AF86" s="25" t="n">
        <f aca="false">BB86/100*AF25</f>
        <v>8677952264.34699</v>
      </c>
      <c r="AG86" s="27" t="n">
        <f aca="false">(AF86-AF85)/AF85</f>
        <v>0.00373311478248219</v>
      </c>
      <c r="AH86" s="27"/>
      <c r="AI86" s="27" t="n">
        <f aca="false">AB86/AF86</f>
        <v>-0.00714588052125221</v>
      </c>
      <c r="AV86" s="24" t="n">
        <v>13387490</v>
      </c>
      <c r="AX86" s="24" t="n">
        <f aca="false">(AV86-AV85)/AV85</f>
        <v>0.000896489917871475</v>
      </c>
      <c r="AY86" s="45" t="n">
        <v>8477.8667154085</v>
      </c>
      <c r="AZ86" s="27" t="n">
        <f aca="false">(AY86-AY85)/AY85</f>
        <v>0.00283408413675569</v>
      </c>
      <c r="BA86" s="24" t="n">
        <f aca="false">BA85*((1+AZ86))</f>
        <v>126.11868230783</v>
      </c>
      <c r="BB86" s="24" t="n">
        <f aca="false">BB85*(1+AX86)*(1+AZ86)</f>
        <v>150.999046399419</v>
      </c>
      <c r="BD86" s="27" t="n">
        <f aca="false">T93/AF93</f>
        <v>0.0120226108336045</v>
      </c>
    </row>
    <row r="87" s="32" customFormat="true" ht="12" hidden="false" customHeight="false" outlineLevel="0" collapsed="false">
      <c r="A87" s="32" t="n">
        <f aca="false">A83+1</f>
        <v>2033</v>
      </c>
      <c r="B87" s="32" t="n">
        <f aca="false">B83</f>
        <v>2</v>
      </c>
      <c r="C87" s="33"/>
      <c r="D87" s="46" t="n">
        <v>129609361.044377</v>
      </c>
      <c r="E87" s="33"/>
      <c r="F87" s="46" t="n">
        <v>23558035.584986</v>
      </c>
      <c r="G87" s="46" t="n">
        <v>3978795.48645289</v>
      </c>
      <c r="H87" s="46" t="n">
        <v>21890158.8320068</v>
      </c>
      <c r="I87" s="46" t="n">
        <v>123055.53050885</v>
      </c>
      <c r="J87" s="46" t="n">
        <v>677015.221608442</v>
      </c>
      <c r="K87" s="33"/>
      <c r="L87" s="46" t="n">
        <v>2123613.46987037</v>
      </c>
      <c r="M87" s="34"/>
      <c r="N87" s="46" t="n">
        <v>1126249.19566565</v>
      </c>
      <c r="O87" s="33"/>
      <c r="P87" s="46" t="n">
        <v>17215731.1677087</v>
      </c>
      <c r="Q87" s="34"/>
      <c r="R87" s="46" t="n">
        <v>27121390.3889501</v>
      </c>
      <c r="S87" s="34"/>
      <c r="T87" s="46" t="n">
        <v>103700986.809162</v>
      </c>
      <c r="U87" s="33"/>
      <c r="V87" s="46" t="n">
        <v>153914.735808226</v>
      </c>
      <c r="W87" s="34"/>
      <c r="X87" s="46" t="n">
        <v>386589.441500612</v>
      </c>
      <c r="Y87" s="33"/>
      <c r="Z87" s="33" t="n">
        <f aca="false">R87+V87-N87-L87-F87</f>
        <v>467406.874236338</v>
      </c>
      <c r="AA87" s="33"/>
      <c r="AB87" s="33" t="n">
        <f aca="false">T87-P87-D87</f>
        <v>-43124105.4029236</v>
      </c>
      <c r="AC87" s="13"/>
      <c r="AD87" s="33"/>
      <c r="AE87" s="33"/>
      <c r="AF87" s="33" t="n">
        <f aca="false">BB87/100*AF25</f>
        <v>8725031895.64903</v>
      </c>
      <c r="AG87" s="35" t="n">
        <f aca="false">(AF87-AF86)/AF86</f>
        <v>0.0054252005390091</v>
      </c>
      <c r="AH87" s="35"/>
      <c r="AI87" s="35" t="n">
        <f aca="false">AB87/AF87</f>
        <v>-0.0049425728087514</v>
      </c>
      <c r="AV87" s="32" t="n">
        <v>13368898</v>
      </c>
      <c r="AX87" s="32" t="n">
        <f aca="false">(AV87-AV86)/AV86</f>
        <v>-0.00138875920728979</v>
      </c>
      <c r="AY87" s="48" t="n">
        <v>8535.714895134</v>
      </c>
      <c r="AZ87" s="35" t="n">
        <f aca="false">(AY87-AY86)/AY86</f>
        <v>0.00682343585566896</v>
      </c>
      <c r="BA87" s="32" t="n">
        <f aca="false">BA86*((1+AZ87))</f>
        <v>126.979245046759</v>
      </c>
      <c r="BB87" s="32" t="n">
        <f aca="false">BB86*(1+AX87)*(1+AZ87)</f>
        <v>151.818246507335</v>
      </c>
      <c r="BD87" s="35" t="n">
        <f aca="false">T94/AF94</f>
        <v>0.0101129298545967</v>
      </c>
    </row>
    <row r="88" s="32" customFormat="true" ht="12" hidden="false" customHeight="false" outlineLevel="0" collapsed="false">
      <c r="A88" s="32" t="n">
        <f aca="false">A84+1</f>
        <v>2033</v>
      </c>
      <c r="B88" s="32" t="n">
        <f aca="false">B84</f>
        <v>3</v>
      </c>
      <c r="C88" s="33"/>
      <c r="D88" s="46" t="n">
        <v>129571234.18794</v>
      </c>
      <c r="E88" s="33"/>
      <c r="F88" s="46" t="n">
        <v>23551105.5775124</v>
      </c>
      <c r="G88" s="46" t="n">
        <v>4063053.7174024</v>
      </c>
      <c r="H88" s="46" t="n">
        <v>22353722.7584937</v>
      </c>
      <c r="I88" s="46" t="n">
        <v>125661.45517739</v>
      </c>
      <c r="J88" s="46" t="n">
        <v>691352.250262671</v>
      </c>
      <c r="K88" s="33"/>
      <c r="L88" s="46" t="n">
        <v>2089836.94262301</v>
      </c>
      <c r="M88" s="34"/>
      <c r="N88" s="46" t="n">
        <v>1126718.37839321</v>
      </c>
      <c r="O88" s="33"/>
      <c r="P88" s="46" t="n">
        <v>17043045.912191</v>
      </c>
      <c r="Q88" s="34"/>
      <c r="R88" s="46" t="n">
        <v>22956582.96661</v>
      </c>
      <c r="S88" s="34"/>
      <c r="T88" s="46" t="n">
        <v>87776484.6589052</v>
      </c>
      <c r="U88" s="33"/>
      <c r="V88" s="46" t="n">
        <v>150036.792491311</v>
      </c>
      <c r="W88" s="34"/>
      <c r="X88" s="46" t="n">
        <v>376849.165930604</v>
      </c>
      <c r="Y88" s="33"/>
      <c r="Z88" s="33" t="n">
        <f aca="false">R88+V88-N88-L88-F88</f>
        <v>-3661041.13942733</v>
      </c>
      <c r="AA88" s="33"/>
      <c r="AB88" s="33" t="n">
        <f aca="false">T88-P88-D88</f>
        <v>-58837795.4412259</v>
      </c>
      <c r="AC88" s="13"/>
      <c r="AD88" s="33"/>
      <c r="AE88" s="33"/>
      <c r="AF88" s="33" t="n">
        <f aca="false">BB88/100*AF25</f>
        <v>8752124715.56375</v>
      </c>
      <c r="AG88" s="35" t="n">
        <f aca="false">(AF88-AF87)/AF87</f>
        <v>0.00310518290806879</v>
      </c>
      <c r="AH88" s="35"/>
      <c r="AI88" s="35" t="n">
        <f aca="false">AB88/AF88</f>
        <v>-0.00672268704496358</v>
      </c>
      <c r="AV88" s="32" t="n">
        <v>13366061</v>
      </c>
      <c r="AX88" s="32" t="n">
        <f aca="false">(AV88-AV87)/AV87</f>
        <v>-0.000212208964418758</v>
      </c>
      <c r="AY88" s="48" t="n">
        <v>8564.0372166035</v>
      </c>
      <c r="AZ88" s="35" t="n">
        <f aca="false">(AY88-AY87)/AY87</f>
        <v>0.0033180960022042</v>
      </c>
      <c r="BA88" s="32" t="n">
        <f aca="false">BA87*((1+AZ88))</f>
        <v>127.400574372112</v>
      </c>
      <c r="BB88" s="32" t="n">
        <f aca="false">BB87*(1+AX88)*(1+AZ88)</f>
        <v>152.289669931523</v>
      </c>
      <c r="BD88" s="35" t="n">
        <f aca="false">T95/AF95</f>
        <v>0.0119563698965586</v>
      </c>
    </row>
    <row r="89" s="32" customFormat="true" ht="12" hidden="false" customHeight="false" outlineLevel="0" collapsed="false">
      <c r="A89" s="32" t="n">
        <f aca="false">A85+1</f>
        <v>2033</v>
      </c>
      <c r="B89" s="32" t="n">
        <f aca="false">B85</f>
        <v>4</v>
      </c>
      <c r="C89" s="33"/>
      <c r="D89" s="46" t="n">
        <v>129807750.737316</v>
      </c>
      <c r="E89" s="33"/>
      <c r="F89" s="46" t="n">
        <v>23594095.260061</v>
      </c>
      <c r="G89" s="46" t="n">
        <v>4164899.64711555</v>
      </c>
      <c r="H89" s="46" t="n">
        <v>22914049.0143681</v>
      </c>
      <c r="I89" s="46" t="n">
        <v>128811.32929223</v>
      </c>
      <c r="J89" s="46" t="n">
        <v>708681.92827941</v>
      </c>
      <c r="K89" s="33"/>
      <c r="L89" s="46" t="n">
        <v>2031290.91662268</v>
      </c>
      <c r="M89" s="34"/>
      <c r="N89" s="46" t="n">
        <v>1130460.19361387</v>
      </c>
      <c r="O89" s="33"/>
      <c r="P89" s="46" t="n">
        <v>16759836.6682893</v>
      </c>
      <c r="Q89" s="34"/>
      <c r="R89" s="46" t="n">
        <v>27521382.4567296</v>
      </c>
      <c r="S89" s="34"/>
      <c r="T89" s="46" t="n">
        <v>105230391.14831</v>
      </c>
      <c r="U89" s="33"/>
      <c r="V89" s="46" t="n">
        <v>153882.953028932</v>
      </c>
      <c r="W89" s="34"/>
      <c r="X89" s="46" t="n">
        <v>386509.612322255</v>
      </c>
      <c r="Y89" s="33"/>
      <c r="Z89" s="33" t="n">
        <f aca="false">R89+V89-N89-L89-F89</f>
        <v>919419.039460979</v>
      </c>
      <c r="AA89" s="33"/>
      <c r="AB89" s="33" t="n">
        <f aca="false">T89-P89-D89</f>
        <v>-41337196.2572954</v>
      </c>
      <c r="AC89" s="13"/>
      <c r="AD89" s="33"/>
      <c r="AE89" s="33"/>
      <c r="AF89" s="33" t="n">
        <f aca="false">BB89/100*AF25</f>
        <v>8799106314.67455</v>
      </c>
      <c r="AG89" s="35" t="n">
        <f aca="false">(AF89-AF88)/AF88</f>
        <v>0.00536802212464558</v>
      </c>
      <c r="AH89" s="35" t="n">
        <f aca="false">(AF89-AF85)/AF85</f>
        <v>0.017746366826217</v>
      </c>
      <c r="AI89" s="35" t="n">
        <f aca="false">AB89/AF89</f>
        <v>-0.00469788576009771</v>
      </c>
      <c r="AV89" s="32" t="n">
        <v>13351862</v>
      </c>
      <c r="AX89" s="32" t="n">
        <f aca="false">(AV89-AV88)/AV88</f>
        <v>-0.00106231746211543</v>
      </c>
      <c r="AY89" s="48" t="n">
        <v>8619.1654478226</v>
      </c>
      <c r="AZ89" s="35" t="n">
        <f aca="false">(AY89-AY88)/AY88</f>
        <v>0.00643717791326502</v>
      </c>
      <c r="BA89" s="32" t="n">
        <f aca="false">BA88*((1+AZ89))</f>
        <v>128.220674535597</v>
      </c>
      <c r="BB89" s="32" t="n">
        <f aca="false">BB88*(1+AX89)*(1+AZ89)</f>
        <v>153.10716424907</v>
      </c>
      <c r="BD89" s="35" t="n">
        <f aca="false">T96/AF96</f>
        <v>0.010102915504854</v>
      </c>
    </row>
    <row r="90" s="24" customFormat="true" ht="12" hidden="false" customHeight="false" outlineLevel="0" collapsed="false">
      <c r="A90" s="24" t="n">
        <f aca="false">A86+1</f>
        <v>2034</v>
      </c>
      <c r="B90" s="24" t="n">
        <f aca="false">B86</f>
        <v>1</v>
      </c>
      <c r="C90" s="25"/>
      <c r="D90" s="43" t="n">
        <v>130231350.278068</v>
      </c>
      <c r="E90" s="25"/>
      <c r="F90" s="43" t="n">
        <v>23671089.4908359</v>
      </c>
      <c r="G90" s="43" t="n">
        <v>4247646.20532868</v>
      </c>
      <c r="H90" s="43" t="n">
        <v>23369296.1634751</v>
      </c>
      <c r="I90" s="43" t="n">
        <v>131370.501195731</v>
      </c>
      <c r="J90" s="43" t="n">
        <v>722761.737014684</v>
      </c>
      <c r="K90" s="25"/>
      <c r="L90" s="43" t="n">
        <v>2514860.2115964</v>
      </c>
      <c r="M90" s="26"/>
      <c r="N90" s="43" t="n">
        <v>1135867.71070357</v>
      </c>
      <c r="O90" s="25"/>
      <c r="P90" s="43" t="n">
        <v>19298830.6022517</v>
      </c>
      <c r="Q90" s="26"/>
      <c r="R90" s="43" t="n">
        <v>23380759.916727</v>
      </c>
      <c r="S90" s="26"/>
      <c r="T90" s="43" t="n">
        <v>89398361.9918151</v>
      </c>
      <c r="U90" s="25"/>
      <c r="V90" s="43" t="n">
        <v>153195.028908251</v>
      </c>
      <c r="W90" s="26"/>
      <c r="X90" s="43" t="n">
        <v>384781.745265132</v>
      </c>
      <c r="Y90" s="25"/>
      <c r="Z90" s="25" t="n">
        <f aca="false">R90+V90-N90-L90-F90</f>
        <v>-3787862.46750062</v>
      </c>
      <c r="AA90" s="25"/>
      <c r="AB90" s="25" t="n">
        <f aca="false">T90-P90-D90</f>
        <v>-60131818.8885051</v>
      </c>
      <c r="AC90" s="13"/>
      <c r="AD90" s="25"/>
      <c r="AE90" s="25"/>
      <c r="AF90" s="25" t="n">
        <f aca="false">BB90/100*AF25</f>
        <v>8854009089.97048</v>
      </c>
      <c r="AG90" s="27" t="n">
        <f aca="false">(AF90-AF89)/AF89</f>
        <v>0.00623958540020865</v>
      </c>
      <c r="AH90" s="27"/>
      <c r="AI90" s="27" t="n">
        <f aca="false">AB90/AF90</f>
        <v>-0.00679147923584361</v>
      </c>
      <c r="AV90" s="24" t="n">
        <v>13350753</v>
      </c>
      <c r="AX90" s="24" t="n">
        <f aca="false">(AV90-AV89)/AV89</f>
        <v>-8.30595762598505E-005</v>
      </c>
      <c r="AY90" s="45" t="n">
        <v>8673.6658977269</v>
      </c>
      <c r="AZ90" s="27" t="n">
        <f aca="false">(AY90-AY89)/AY89</f>
        <v>0.00632317017630388</v>
      </c>
      <c r="BA90" s="24" t="n">
        <f aca="false">BA89*((1+AZ90))</f>
        <v>129.031435680806</v>
      </c>
      <c r="BB90" s="24" t="n">
        <f aca="false">BB89*(1+AX90)*(1+AZ90)</f>
        <v>154.062489475786</v>
      </c>
      <c r="BD90" s="27" t="n">
        <f aca="false">T97/AF97</f>
        <v>0.0120128673793014</v>
      </c>
    </row>
    <row r="91" s="32" customFormat="true" ht="12" hidden="false" customHeight="false" outlineLevel="0" collapsed="false">
      <c r="A91" s="32" t="n">
        <f aca="false">A87+1</f>
        <v>2034</v>
      </c>
      <c r="B91" s="32" t="n">
        <f aca="false">B87</f>
        <v>2</v>
      </c>
      <c r="C91" s="33"/>
      <c r="D91" s="46" t="n">
        <v>130551478.089328</v>
      </c>
      <c r="E91" s="33"/>
      <c r="F91" s="46" t="n">
        <v>23729276.5099574</v>
      </c>
      <c r="G91" s="46" t="n">
        <v>4353220.19435534</v>
      </c>
      <c r="H91" s="46" t="n">
        <v>23950133.1017371</v>
      </c>
      <c r="I91" s="46" t="n">
        <v>134635.676114091</v>
      </c>
      <c r="J91" s="46" t="n">
        <v>740725.766033152</v>
      </c>
      <c r="K91" s="33"/>
      <c r="L91" s="46" t="n">
        <v>2035467.74178685</v>
      </c>
      <c r="M91" s="34"/>
      <c r="N91" s="46" t="n">
        <v>1141051.95841231</v>
      </c>
      <c r="O91" s="33"/>
      <c r="P91" s="46" t="n">
        <v>16839782.9987671</v>
      </c>
      <c r="Q91" s="34"/>
      <c r="R91" s="46" t="n">
        <v>27820067.4565248</v>
      </c>
      <c r="S91" s="34"/>
      <c r="T91" s="46" t="n">
        <v>106372439.132563</v>
      </c>
      <c r="U91" s="33"/>
      <c r="V91" s="46" t="n">
        <v>155448.805918631</v>
      </c>
      <c r="W91" s="34"/>
      <c r="X91" s="46" t="n">
        <v>390442.583333264</v>
      </c>
      <c r="Y91" s="33"/>
      <c r="Z91" s="33" t="n">
        <f aca="false">R91+V91-N91-L91-F91</f>
        <v>1069720.05228687</v>
      </c>
      <c r="AA91" s="33"/>
      <c r="AB91" s="33" t="n">
        <f aca="false">T91-P91-D91</f>
        <v>-41018821.9555326</v>
      </c>
      <c r="AC91" s="13"/>
      <c r="AD91" s="33"/>
      <c r="AE91" s="33"/>
      <c r="AF91" s="33" t="n">
        <f aca="false">BB91/100*AF25</f>
        <v>8865515981.7699</v>
      </c>
      <c r="AG91" s="35" t="n">
        <f aca="false">(AF91-AF90)/AF90</f>
        <v>0.00129962502663909</v>
      </c>
      <c r="AH91" s="35"/>
      <c r="AI91" s="35" t="n">
        <f aca="false">AB91/AF91</f>
        <v>-0.00462678337503191</v>
      </c>
      <c r="AV91" s="32" t="n">
        <v>13366652</v>
      </c>
      <c r="AX91" s="32" t="n">
        <f aca="false">(AV91-AV90)/AV90</f>
        <v>0.00119086915921521</v>
      </c>
      <c r="AY91" s="48" t="n">
        <v>8674.6080877603</v>
      </c>
      <c r="AZ91" s="35" t="n">
        <f aca="false">(AY91-AY90)/AY90</f>
        <v>0.000108626507466348</v>
      </c>
      <c r="BA91" s="32" t="n">
        <f aca="false">BA90*((1+AZ91))</f>
        <v>129.045451915018</v>
      </c>
      <c r="BB91" s="32" t="n">
        <f aca="false">BB90*(1+AX91)*(1+AZ91)</f>
        <v>154.262712942775</v>
      </c>
      <c r="BD91" s="35" t="n">
        <f aca="false">T98/AF98</f>
        <v>0.0101646311680691</v>
      </c>
    </row>
    <row r="92" s="32" customFormat="true" ht="12" hidden="false" customHeight="false" outlineLevel="0" collapsed="false">
      <c r="A92" s="32" t="n">
        <f aca="false">A88+1</f>
        <v>2034</v>
      </c>
      <c r="B92" s="32" t="n">
        <f aca="false">B88</f>
        <v>3</v>
      </c>
      <c r="C92" s="33"/>
      <c r="D92" s="46" t="n">
        <v>131095932.379911</v>
      </c>
      <c r="E92" s="33"/>
      <c r="F92" s="46" t="n">
        <v>23828237.5220986</v>
      </c>
      <c r="G92" s="46" t="n">
        <v>4409759.50294827</v>
      </c>
      <c r="H92" s="46" t="n">
        <v>24261195.6958225</v>
      </c>
      <c r="I92" s="46" t="n">
        <v>136384.31452417</v>
      </c>
      <c r="J92" s="46" t="n">
        <v>750346.258633667</v>
      </c>
      <c r="K92" s="33"/>
      <c r="L92" s="46" t="n">
        <v>1993373.70831394</v>
      </c>
      <c r="M92" s="34"/>
      <c r="N92" s="46" t="n">
        <v>1147824.90237483</v>
      </c>
      <c r="O92" s="33"/>
      <c r="P92" s="46" t="n">
        <v>16658619.5983098</v>
      </c>
      <c r="Q92" s="34"/>
      <c r="R92" s="46" t="n">
        <v>23570005.8646008</v>
      </c>
      <c r="S92" s="34"/>
      <c r="T92" s="46" t="n">
        <v>90121960.2757785</v>
      </c>
      <c r="U92" s="33"/>
      <c r="V92" s="46" t="n">
        <v>148954.332372683</v>
      </c>
      <c r="W92" s="34"/>
      <c r="X92" s="46" t="n">
        <v>374130.338194522</v>
      </c>
      <c r="Y92" s="33"/>
      <c r="Z92" s="33" t="n">
        <f aca="false">R92+V92-N92-L92-F92</f>
        <v>-3250475.9358139</v>
      </c>
      <c r="AA92" s="33"/>
      <c r="AB92" s="33" t="n">
        <f aca="false">T92-P92-D92</f>
        <v>-57632591.702442</v>
      </c>
      <c r="AC92" s="13"/>
      <c r="AD92" s="33"/>
      <c r="AE92" s="33"/>
      <c r="AF92" s="33" t="n">
        <f aca="false">BB92/100*AF25</f>
        <v>8886400996.50875</v>
      </c>
      <c r="AG92" s="35" t="n">
        <f aca="false">(AF92-AF91)/AF91</f>
        <v>0.00235575851217224</v>
      </c>
      <c r="AH92" s="35"/>
      <c r="AI92" s="35" t="n">
        <f aca="false">AB92/AF92</f>
        <v>-0.00648548177435212</v>
      </c>
      <c r="AV92" s="32" t="n">
        <v>13343387</v>
      </c>
      <c r="AX92" s="32" t="n">
        <f aca="false">(AV92-AV91)/AV91</f>
        <v>-0.00174052560057672</v>
      </c>
      <c r="AY92" s="48" t="n">
        <v>8710.2037021326</v>
      </c>
      <c r="AZ92" s="35" t="n">
        <f aca="false">(AY92-AY91)/AY91</f>
        <v>0.00410342623115439</v>
      </c>
      <c r="BA92" s="32" t="n">
        <f aca="false">BA91*((1+AZ92))</f>
        <v>129.574980407417</v>
      </c>
      <c r="BB92" s="32" t="n">
        <f aca="false">BB91*(1+AX92)*(1+AZ92)</f>
        <v>154.626118641901</v>
      </c>
      <c r="BD92" s="35" t="n">
        <f aca="false">T99/AF99</f>
        <v>0.0121027481864695</v>
      </c>
    </row>
    <row r="93" s="32" customFormat="true" ht="12" hidden="false" customHeight="false" outlineLevel="0" collapsed="false">
      <c r="A93" s="32" t="n">
        <f aca="false">A89+1</f>
        <v>2034</v>
      </c>
      <c r="B93" s="32" t="n">
        <f aca="false">B89</f>
        <v>4</v>
      </c>
      <c r="C93" s="33"/>
      <c r="D93" s="46" t="n">
        <v>131007301.259805</v>
      </c>
      <c r="E93" s="33"/>
      <c r="F93" s="46" t="n">
        <v>23812127.7668729</v>
      </c>
      <c r="G93" s="46" t="n">
        <v>4483337.91795593</v>
      </c>
      <c r="H93" s="46" t="n">
        <v>24666002.4260525</v>
      </c>
      <c r="I93" s="46" t="n">
        <v>138659.935606889</v>
      </c>
      <c r="J93" s="46" t="n">
        <v>762866.054414023</v>
      </c>
      <c r="K93" s="33"/>
      <c r="L93" s="46" t="n">
        <v>1987214.88088955</v>
      </c>
      <c r="M93" s="34"/>
      <c r="N93" s="46" t="n">
        <v>1147698.81092401</v>
      </c>
      <c r="O93" s="33"/>
      <c r="P93" s="46" t="n">
        <v>16625967.6955674</v>
      </c>
      <c r="Q93" s="34"/>
      <c r="R93" s="46" t="n">
        <v>28103555.8735962</v>
      </c>
      <c r="S93" s="34"/>
      <c r="T93" s="46" t="n">
        <v>107456381.665659</v>
      </c>
      <c r="U93" s="33"/>
      <c r="V93" s="46" t="n">
        <v>149728.725932804</v>
      </c>
      <c r="W93" s="34"/>
      <c r="X93" s="46" t="n">
        <v>376075.391553687</v>
      </c>
      <c r="Y93" s="33"/>
      <c r="Z93" s="33" t="n">
        <f aca="false">R93+V93-N93-L93-F93</f>
        <v>1306243.14084261</v>
      </c>
      <c r="AA93" s="33"/>
      <c r="AB93" s="33" t="n">
        <f aca="false">T93-P93-D93</f>
        <v>-40176887.2897134</v>
      </c>
      <c r="AC93" s="13"/>
      <c r="AD93" s="33"/>
      <c r="AE93" s="33"/>
      <c r="AF93" s="33" t="n">
        <f aca="false">BB93/100*AF25</f>
        <v>8937857438.19523</v>
      </c>
      <c r="AG93" s="35" t="n">
        <f aca="false">(AF93-AF92)/AF92</f>
        <v>0.00579047037227957</v>
      </c>
      <c r="AH93" s="35" t="n">
        <f aca="false">(AF93-AF89)/AF89</f>
        <v>0.0157687745276217</v>
      </c>
      <c r="AI93" s="35" t="n">
        <f aca="false">AB93/AF93</f>
        <v>-0.00449513628602093</v>
      </c>
      <c r="AV93" s="32" t="n">
        <v>13358980</v>
      </c>
      <c r="AX93" s="32" t="n">
        <f aca="false">(AV93-AV92)/AV92</f>
        <v>0.00116859385102148</v>
      </c>
      <c r="AY93" s="48" t="n">
        <v>8750.4141983802</v>
      </c>
      <c r="AZ93" s="35" t="n">
        <f aca="false">(AY93-AY92)/AY92</f>
        <v>0.00461648172909612</v>
      </c>
      <c r="BA93" s="32" t="n">
        <f aca="false">BA92*((1+AZ93))</f>
        <v>130.173160937016</v>
      </c>
      <c r="BB93" s="32" t="n">
        <f aca="false">BB92*(1+AX93)*(1+AZ93)</f>
        <v>155.521476600677</v>
      </c>
      <c r="BD93" s="35" t="n">
        <f aca="false">T100/AF100</f>
        <v>0.0101838223278996</v>
      </c>
    </row>
    <row r="94" s="24" customFormat="true" ht="12" hidden="false" customHeight="false" outlineLevel="0" collapsed="false">
      <c r="A94" s="24" t="n">
        <f aca="false">A90+1</f>
        <v>2035</v>
      </c>
      <c r="B94" s="24" t="n">
        <f aca="false">B90</f>
        <v>1</v>
      </c>
      <c r="C94" s="25"/>
      <c r="D94" s="43" t="n">
        <v>131375898.41558</v>
      </c>
      <c r="E94" s="25"/>
      <c r="F94" s="43" t="n">
        <v>23879124.6631025</v>
      </c>
      <c r="G94" s="43" t="n">
        <v>4582240.82212531</v>
      </c>
      <c r="H94" s="43" t="n">
        <v>25210137.023718</v>
      </c>
      <c r="I94" s="43" t="n">
        <v>141718.78831316</v>
      </c>
      <c r="J94" s="43" t="n">
        <v>779694.959496466</v>
      </c>
      <c r="K94" s="25"/>
      <c r="L94" s="43" t="n">
        <v>2526681.78847994</v>
      </c>
      <c r="M94" s="26"/>
      <c r="N94" s="43" t="n">
        <v>1152925.88823064</v>
      </c>
      <c r="O94" s="25"/>
      <c r="P94" s="43" t="n">
        <v>19454021.8806757</v>
      </c>
      <c r="Q94" s="26"/>
      <c r="R94" s="43" t="n">
        <v>23743357.1090479</v>
      </c>
      <c r="S94" s="26"/>
      <c r="T94" s="43" t="n">
        <v>90784783.7835691</v>
      </c>
      <c r="U94" s="25"/>
      <c r="V94" s="43" t="n">
        <v>155979.181510244</v>
      </c>
      <c r="W94" s="26"/>
      <c r="X94" s="43" t="n">
        <v>391774.73390787</v>
      </c>
      <c r="Y94" s="25"/>
      <c r="Z94" s="25" t="n">
        <f aca="false">R94+V94-N94-L94-F94</f>
        <v>-3659396.04925489</v>
      </c>
      <c r="AA94" s="25"/>
      <c r="AB94" s="25" t="n">
        <f aca="false">T94-P94-D94</f>
        <v>-60045136.5126866</v>
      </c>
      <c r="AC94" s="13"/>
      <c r="AD94" s="25"/>
      <c r="AE94" s="25"/>
      <c r="AF94" s="25" t="n">
        <f aca="false">BB94/100*AF25</f>
        <v>8977100117.26262</v>
      </c>
      <c r="AG94" s="27" t="n">
        <f aca="false">(AF94-AF93)/AF93</f>
        <v>0.00439061367209683</v>
      </c>
      <c r="AH94" s="27"/>
      <c r="AI94" s="27" t="n">
        <f aca="false">AB94/AF94</f>
        <v>-0.00668870077512248</v>
      </c>
      <c r="AV94" s="24" t="n">
        <v>13421103</v>
      </c>
      <c r="AX94" s="24" t="n">
        <f aca="false">(AV94-AV93)/AV93</f>
        <v>0.00465028018606211</v>
      </c>
      <c r="AY94" s="45" t="n">
        <v>8748.1525262387</v>
      </c>
      <c r="AZ94" s="27" t="n">
        <f aca="false">(AY94-AY93)/AY93</f>
        <v>-0.000258464581244439</v>
      </c>
      <c r="BA94" s="24" t="n">
        <f aca="false">BA93*((1+AZ94))</f>
        <v>130.139515785485</v>
      </c>
      <c r="BB94" s="24" t="n">
        <f aca="false">BB93*(1+AX94)*(1+AZ94)</f>
        <v>156.204311322145</v>
      </c>
      <c r="BD94" s="27" t="n">
        <f aca="false">T101/AF101</f>
        <v>0.0120826739153392</v>
      </c>
    </row>
    <row r="95" s="32" customFormat="true" ht="12" hidden="false" customHeight="false" outlineLevel="0" collapsed="false">
      <c r="A95" s="32" t="n">
        <f aca="false">A91+1</f>
        <v>2035</v>
      </c>
      <c r="B95" s="32" t="n">
        <f aca="false">B91</f>
        <v>2</v>
      </c>
      <c r="C95" s="33"/>
      <c r="D95" s="46" t="n">
        <v>132273211.418284</v>
      </c>
      <c r="E95" s="33"/>
      <c r="F95" s="46" t="n">
        <v>24042221.9230398</v>
      </c>
      <c r="G95" s="46" t="n">
        <v>4659945.99519446</v>
      </c>
      <c r="H95" s="46" t="n">
        <v>25637647.9592119</v>
      </c>
      <c r="I95" s="46" t="n">
        <v>144122.04108849</v>
      </c>
      <c r="J95" s="46" t="n">
        <v>792916.947192129</v>
      </c>
      <c r="K95" s="33"/>
      <c r="L95" s="46" t="n">
        <v>1967590.06532575</v>
      </c>
      <c r="M95" s="34"/>
      <c r="N95" s="46" t="n">
        <v>1162433.76987931</v>
      </c>
      <c r="O95" s="33"/>
      <c r="P95" s="46" t="n">
        <v>16605201.8309707</v>
      </c>
      <c r="Q95" s="34"/>
      <c r="R95" s="46" t="n">
        <v>28290030.3077213</v>
      </c>
      <c r="S95" s="34"/>
      <c r="T95" s="46" t="n">
        <v>108169382.826592</v>
      </c>
      <c r="U95" s="33"/>
      <c r="V95" s="46" t="n">
        <v>165944.758472476</v>
      </c>
      <c r="W95" s="34"/>
      <c r="X95" s="46" t="n">
        <v>416805.390081434</v>
      </c>
      <c r="Y95" s="33"/>
      <c r="Z95" s="33" t="n">
        <f aca="false">R95+V95-N95-L95-F95</f>
        <v>1283729.30794884</v>
      </c>
      <c r="AA95" s="33"/>
      <c r="AB95" s="33" t="n">
        <f aca="false">T95-P95-D95</f>
        <v>-40709030.4226625</v>
      </c>
      <c r="AC95" s="13"/>
      <c r="AD95" s="33"/>
      <c r="AE95" s="33"/>
      <c r="AF95" s="33" t="n">
        <f aca="false">BB95/100*AF25</f>
        <v>9047008729.44111</v>
      </c>
      <c r="AG95" s="35" t="n">
        <f aca="false">(AF95-AF94)/AF94</f>
        <v>0.00778743817773138</v>
      </c>
      <c r="AH95" s="35"/>
      <c r="AI95" s="35" t="n">
        <f aca="false">AB95/AF95</f>
        <v>-0.00449972268626046</v>
      </c>
      <c r="AV95" s="32" t="n">
        <v>13477014</v>
      </c>
      <c r="AX95" s="32" t="n">
        <f aca="false">(AV95-AV94)/AV94</f>
        <v>0.00416590201267362</v>
      </c>
      <c r="AY95" s="48" t="n">
        <v>8779.7028414682</v>
      </c>
      <c r="AZ95" s="35" t="n">
        <f aca="false">(AY95-AY94)/AY94</f>
        <v>0.00360651179033176</v>
      </c>
      <c r="BA95" s="32" t="n">
        <f aca="false">BA94*((1+AZ95))</f>
        <v>130.608865483553</v>
      </c>
      <c r="BB95" s="32" t="n">
        <f aca="false">BB94*(1+AX95)*(1+AZ95)</f>
        <v>157.420742739661</v>
      </c>
      <c r="BD95" s="35" t="n">
        <f aca="false">T102/AF102</f>
        <v>0.0102407274730918</v>
      </c>
    </row>
    <row r="96" s="32" customFormat="true" ht="12" hidden="false" customHeight="false" outlineLevel="0" collapsed="false">
      <c r="A96" s="32" t="n">
        <f aca="false">A92+1</f>
        <v>2035</v>
      </c>
      <c r="B96" s="32" t="n">
        <f aca="false">B92</f>
        <v>3</v>
      </c>
      <c r="C96" s="33"/>
      <c r="D96" s="46" t="n">
        <v>132483299.24804</v>
      </c>
      <c r="E96" s="33"/>
      <c r="F96" s="46" t="n">
        <v>24080407.8729549</v>
      </c>
      <c r="G96" s="46" t="n">
        <v>4717412.78164206</v>
      </c>
      <c r="H96" s="46" t="n">
        <v>25953813.2628034</v>
      </c>
      <c r="I96" s="46" t="n">
        <v>145899.36438068</v>
      </c>
      <c r="J96" s="46" t="n">
        <v>802695.25555061</v>
      </c>
      <c r="K96" s="33"/>
      <c r="L96" s="46" t="n">
        <v>1989921.12659897</v>
      </c>
      <c r="M96" s="34"/>
      <c r="N96" s="46" t="n">
        <v>1165481.81459492</v>
      </c>
      <c r="O96" s="33"/>
      <c r="P96" s="46" t="n">
        <v>16737847.2567816</v>
      </c>
      <c r="Q96" s="34"/>
      <c r="R96" s="46" t="n">
        <v>24012309.5872745</v>
      </c>
      <c r="S96" s="34"/>
      <c r="T96" s="46" t="n">
        <v>91813146.8946369</v>
      </c>
      <c r="U96" s="33"/>
      <c r="V96" s="46" t="n">
        <v>164468.446544841</v>
      </c>
      <c r="W96" s="34"/>
      <c r="X96" s="46" t="n">
        <v>413097.320151754</v>
      </c>
      <c r="Y96" s="33"/>
      <c r="Z96" s="33" t="n">
        <f aca="false">R96+V96-N96-L96-F96</f>
        <v>-3059032.78032948</v>
      </c>
      <c r="AA96" s="33"/>
      <c r="AB96" s="33" t="n">
        <f aca="false">T96-P96-D96</f>
        <v>-57407999.6101847</v>
      </c>
      <c r="AC96" s="13"/>
      <c r="AD96" s="33"/>
      <c r="AE96" s="33"/>
      <c r="AF96" s="33" t="n">
        <f aca="false">BB96/100*AF25</f>
        <v>9087787267.99457</v>
      </c>
      <c r="AG96" s="35" t="n">
        <f aca="false">(AF96-AF95)/AF95</f>
        <v>0.00450740568214047</v>
      </c>
      <c r="AH96" s="35"/>
      <c r="AI96" s="35" t="n">
        <f aca="false">AB96/AF96</f>
        <v>-0.0063170492351163</v>
      </c>
      <c r="AV96" s="32" t="n">
        <v>13512216</v>
      </c>
      <c r="AX96" s="32" t="n">
        <f aca="false">(AV96-AV95)/AV95</f>
        <v>0.00261200292587067</v>
      </c>
      <c r="AY96" s="48" t="n">
        <v>8796.3005611408</v>
      </c>
      <c r="AZ96" s="35" t="n">
        <f aca="false">(AY96-AY95)/AY95</f>
        <v>0.00189046485653315</v>
      </c>
      <c r="BA96" s="32" t="n">
        <f aca="false">BA95*((1+AZ96))</f>
        <v>130.855776953702</v>
      </c>
      <c r="BB96" s="32" t="n">
        <f aca="false">BB95*(1+AX96)*(1+AZ96)</f>
        <v>158.130301889972</v>
      </c>
      <c r="BD96" s="35" t="n">
        <f aca="false">T103/AF103</f>
        <v>0.0121788078069058</v>
      </c>
    </row>
    <row r="97" s="32" customFormat="true" ht="12" hidden="false" customHeight="false" outlineLevel="0" collapsed="false">
      <c r="A97" s="32" t="n">
        <f aca="false">A93+1</f>
        <v>2035</v>
      </c>
      <c r="B97" s="32" t="n">
        <f aca="false">B93</f>
        <v>4</v>
      </c>
      <c r="C97" s="33"/>
      <c r="D97" s="46" t="n">
        <v>133082129.588562</v>
      </c>
      <c r="E97" s="33"/>
      <c r="F97" s="46" t="n">
        <v>24189252.3758344</v>
      </c>
      <c r="G97" s="46" t="n">
        <v>4806529.14625855</v>
      </c>
      <c r="H97" s="46" t="n">
        <v>26444105.207345</v>
      </c>
      <c r="I97" s="46" t="n">
        <v>148655.54060594</v>
      </c>
      <c r="J97" s="46" t="n">
        <v>817858.923938533</v>
      </c>
      <c r="K97" s="33"/>
      <c r="L97" s="46" t="n">
        <v>1980202.82052616</v>
      </c>
      <c r="M97" s="34"/>
      <c r="N97" s="46" t="n">
        <v>1171958.95421166</v>
      </c>
      <c r="O97" s="33"/>
      <c r="P97" s="46" t="n">
        <v>16723054.231477</v>
      </c>
      <c r="Q97" s="34"/>
      <c r="R97" s="46" t="n">
        <v>28948090.3602211</v>
      </c>
      <c r="S97" s="34"/>
      <c r="T97" s="46" t="n">
        <v>110685532.472509</v>
      </c>
      <c r="U97" s="33"/>
      <c r="V97" s="46" t="n">
        <v>158920.224857838</v>
      </c>
      <c r="W97" s="34"/>
      <c r="X97" s="46" t="n">
        <v>399161.786870701</v>
      </c>
      <c r="Y97" s="33"/>
      <c r="Z97" s="33" t="n">
        <f aca="false">R97+V97-N97-L97-F97</f>
        <v>1765596.43450678</v>
      </c>
      <c r="AA97" s="33"/>
      <c r="AB97" s="33" t="n">
        <f aca="false">T97-P97-D97</f>
        <v>-39119651.3475307</v>
      </c>
      <c r="AC97" s="13"/>
      <c r="AD97" s="33"/>
      <c r="AE97" s="33"/>
      <c r="AF97" s="33" t="n">
        <f aca="false">BB97/100*AF25</f>
        <v>9213914461.68996</v>
      </c>
      <c r="AG97" s="35" t="n">
        <f aca="false">(AF97-AF96)/AF96</f>
        <v>0.0138787572789687</v>
      </c>
      <c r="AH97" s="35" t="n">
        <f aca="false">(AF97-AF93)/AF93</f>
        <v>0.0308862638953076</v>
      </c>
      <c r="AI97" s="35" t="n">
        <f aca="false">AB97/AF97</f>
        <v>-0.00424571462109663</v>
      </c>
      <c r="AV97" s="32" t="n">
        <v>13581169</v>
      </c>
      <c r="AX97" s="32" t="n">
        <f aca="false">(AV97-AV96)/AV96</f>
        <v>0.00510301197079739</v>
      </c>
      <c r="AY97" s="48" t="n">
        <v>8873.1027321216</v>
      </c>
      <c r="AZ97" s="35" t="n">
        <f aca="false">(AY97-AY96)/AY96</f>
        <v>0.00873118994138138</v>
      </c>
      <c r="BA97" s="32" t="n">
        <f aca="false">BA96*((1+AZ97))</f>
        <v>131.998303597211</v>
      </c>
      <c r="BB97" s="32" t="n">
        <f aca="false">BB96*(1+AX97)*(1+AZ97)</f>
        <v>160.324953968353</v>
      </c>
      <c r="BD97" s="35" t="n">
        <f aca="false">T104/AF104</f>
        <v>0.0102424664351602</v>
      </c>
    </row>
    <row r="98" s="24" customFormat="true" ht="12" hidden="false" customHeight="false" outlineLevel="0" collapsed="false">
      <c r="A98" s="24" t="n">
        <f aca="false">A94+1</f>
        <v>2036</v>
      </c>
      <c r="B98" s="24" t="n">
        <f aca="false">B94</f>
        <v>1</v>
      </c>
      <c r="C98" s="25"/>
      <c r="D98" s="43" t="n">
        <v>133858637.410458</v>
      </c>
      <c r="E98" s="25"/>
      <c r="F98" s="43" t="n">
        <v>24330391.8641616</v>
      </c>
      <c r="G98" s="43" t="n">
        <v>4942169.54484099</v>
      </c>
      <c r="H98" s="43" t="n">
        <v>27190358.6599579</v>
      </c>
      <c r="I98" s="43" t="n">
        <v>152850.60447962</v>
      </c>
      <c r="J98" s="43" t="n">
        <v>840938.927627575</v>
      </c>
      <c r="K98" s="25"/>
      <c r="L98" s="43" t="n">
        <v>2421279.66196774</v>
      </c>
      <c r="M98" s="26"/>
      <c r="N98" s="43" t="n">
        <v>1181273.18069978</v>
      </c>
      <c r="O98" s="25"/>
      <c r="P98" s="43" t="n">
        <v>19063048.184505</v>
      </c>
      <c r="Q98" s="26"/>
      <c r="R98" s="43" t="n">
        <v>24522012.0052347</v>
      </c>
      <c r="S98" s="26"/>
      <c r="T98" s="43" t="n">
        <v>93762038.2664829</v>
      </c>
      <c r="U98" s="25"/>
      <c r="V98" s="43" t="n">
        <v>161557.675295243</v>
      </c>
      <c r="W98" s="26"/>
      <c r="X98" s="43" t="n">
        <v>405786.301971401</v>
      </c>
      <c r="Y98" s="25"/>
      <c r="Z98" s="25" t="n">
        <f aca="false">R98+V98-N98-L98-F98</f>
        <v>-3249375.02629916</v>
      </c>
      <c r="AA98" s="25"/>
      <c r="AB98" s="25" t="n">
        <f aca="false">T98-P98-D98</f>
        <v>-59159647.3284797</v>
      </c>
      <c r="AC98" s="13"/>
      <c r="AD98" s="25"/>
      <c r="AE98" s="25"/>
      <c r="AF98" s="25" t="n">
        <f aca="false">BB98/100*AF25</f>
        <v>9224342400.24614</v>
      </c>
      <c r="AG98" s="27" t="n">
        <f aca="false">(AF98-AF97)/AF97</f>
        <v>0.00113175986162395</v>
      </c>
      <c r="AH98" s="27"/>
      <c r="AI98" s="27" t="n">
        <f aca="false">AB98/AF98</f>
        <v>-0.00641342707821655</v>
      </c>
      <c r="AV98" s="24" t="n">
        <v>13484461</v>
      </c>
      <c r="AX98" s="24" t="n">
        <f aca="false">(AV98-AV97)/AV97</f>
        <v>-0.00712074196263959</v>
      </c>
      <c r="AY98" s="45" t="n">
        <v>8946.853186561</v>
      </c>
      <c r="AZ98" s="27" t="n">
        <f aca="false">(AY98-AY97)/AY97</f>
        <v>0.00831168720411801</v>
      </c>
      <c r="BA98" s="24" t="n">
        <f aca="false">BA97*((1+AZ98))</f>
        <v>133.095432208186</v>
      </c>
      <c r="BB98" s="24" t="n">
        <f aca="false">BB97*(1+AX98)*(1+AZ98)</f>
        <v>160.506403316072</v>
      </c>
      <c r="BD98" s="27" t="n">
        <f aca="false">T105/AF105</f>
        <v>0.0121783931755336</v>
      </c>
    </row>
    <row r="99" s="32" customFormat="true" ht="12" hidden="false" customHeight="false" outlineLevel="0" collapsed="false">
      <c r="A99" s="32" t="n">
        <f aca="false">A95+1</f>
        <v>2036</v>
      </c>
      <c r="B99" s="32" t="n">
        <f aca="false">B95</f>
        <v>2</v>
      </c>
      <c r="C99" s="33"/>
      <c r="D99" s="46" t="n">
        <v>133853837.677009</v>
      </c>
      <c r="E99" s="33"/>
      <c r="F99" s="46" t="n">
        <v>24329519.4557918</v>
      </c>
      <c r="G99" s="46" t="n">
        <v>4995427.93802714</v>
      </c>
      <c r="H99" s="46" t="n">
        <v>27483370.6255017</v>
      </c>
      <c r="I99" s="46" t="n">
        <v>154497.771279191</v>
      </c>
      <c r="J99" s="46" t="n">
        <v>850001.153366036</v>
      </c>
      <c r="K99" s="33"/>
      <c r="L99" s="46" t="n">
        <v>1939687.76345173</v>
      </c>
      <c r="M99" s="34"/>
      <c r="N99" s="46" t="n">
        <v>1182115.66818121</v>
      </c>
      <c r="O99" s="33"/>
      <c r="P99" s="46" t="n">
        <v>16568700.6512627</v>
      </c>
      <c r="Q99" s="34"/>
      <c r="R99" s="46" t="n">
        <v>29346003.504082</v>
      </c>
      <c r="S99" s="34"/>
      <c r="T99" s="46" t="n">
        <v>112206987.865869</v>
      </c>
      <c r="U99" s="33"/>
      <c r="V99" s="46" t="n">
        <v>161645.877330209</v>
      </c>
      <c r="W99" s="34"/>
      <c r="X99" s="46" t="n">
        <v>406007.840053884</v>
      </c>
      <c r="Y99" s="33"/>
      <c r="Z99" s="33" t="n">
        <f aca="false">R99+V99-N99-L99-F99</f>
        <v>2056326.49398746</v>
      </c>
      <c r="AA99" s="33"/>
      <c r="AB99" s="33" t="n">
        <f aca="false">T99-P99-D99</f>
        <v>-38215550.4624022</v>
      </c>
      <c r="AC99" s="13"/>
      <c r="AD99" s="33"/>
      <c r="AE99" s="33"/>
      <c r="AF99" s="33" t="n">
        <f aca="false">BB99/100*AF25</f>
        <v>9271199081.15693</v>
      </c>
      <c r="AG99" s="35" t="n">
        <f aca="false">(AF99-AF98)/AF98</f>
        <v>0.00507967710625479</v>
      </c>
      <c r="AH99" s="35"/>
      <c r="AI99" s="35" t="n">
        <f aca="false">AB99/AF99</f>
        <v>-0.00412196417398399</v>
      </c>
      <c r="AV99" s="32" t="n">
        <v>13465932</v>
      </c>
      <c r="AX99" s="32" t="n">
        <f aca="false">(AV99-AV98)/AV98</f>
        <v>-0.00137410015869377</v>
      </c>
      <c r="AY99" s="48" t="n">
        <v>9004.6736353371</v>
      </c>
      <c r="AZ99" s="35" t="n">
        <f aca="false">(AY99-AY98)/AY98</f>
        <v>0.00646265760378757</v>
      </c>
      <c r="BA99" s="32" t="n">
        <f aca="false">BA98*((1+AZ99))</f>
        <v>133.955582415175</v>
      </c>
      <c r="BB99" s="32" t="n">
        <f aca="false">BB98*(1+AX99)*(1+AZ99)</f>
        <v>161.321724018404</v>
      </c>
      <c r="BD99" s="35" t="n">
        <f aca="false">T106/AF106</f>
        <v>0.010272007718517</v>
      </c>
    </row>
    <row r="100" s="32" customFormat="true" ht="12" hidden="false" customHeight="false" outlineLevel="0" collapsed="false">
      <c r="A100" s="32" t="n">
        <f aca="false">A96+1</f>
        <v>2036</v>
      </c>
      <c r="B100" s="32" t="n">
        <f aca="false">B96</f>
        <v>3</v>
      </c>
      <c r="C100" s="33"/>
      <c r="D100" s="46" t="n">
        <v>134466081.774281</v>
      </c>
      <c r="E100" s="33"/>
      <c r="F100" s="46" t="n">
        <v>24440802.0677422</v>
      </c>
      <c r="G100" s="46" t="n">
        <v>5090764.83197104</v>
      </c>
      <c r="H100" s="46" t="n">
        <v>28007886.0870497</v>
      </c>
      <c r="I100" s="46" t="n">
        <v>157446.33500942</v>
      </c>
      <c r="J100" s="46" t="n">
        <v>866223.281042813</v>
      </c>
      <c r="K100" s="33"/>
      <c r="L100" s="46" t="n">
        <v>1921022.3603643</v>
      </c>
      <c r="M100" s="34"/>
      <c r="N100" s="46" t="n">
        <v>1190129.33865118</v>
      </c>
      <c r="O100" s="33"/>
      <c r="P100" s="46" t="n">
        <v>16515934.6364212</v>
      </c>
      <c r="Q100" s="34"/>
      <c r="R100" s="46" t="n">
        <v>24915341.0580699</v>
      </c>
      <c r="S100" s="34"/>
      <c r="T100" s="46" t="n">
        <v>95265965.9904958</v>
      </c>
      <c r="U100" s="33"/>
      <c r="V100" s="46" t="n">
        <v>170997.675492141</v>
      </c>
      <c r="W100" s="34"/>
      <c r="X100" s="46" t="n">
        <v>429496.860838432</v>
      </c>
      <c r="Y100" s="33"/>
      <c r="Z100" s="33" t="n">
        <f aca="false">R100+V100-N100-L100-F100</f>
        <v>-2465615.0331956</v>
      </c>
      <c r="AA100" s="33"/>
      <c r="AB100" s="33" t="n">
        <f aca="false">T100-P100-D100</f>
        <v>-55716050.4202064</v>
      </c>
      <c r="AC100" s="13"/>
      <c r="AD100" s="33"/>
      <c r="AE100" s="33"/>
      <c r="AF100" s="33" t="n">
        <f aca="false">BB100/100*AF25</f>
        <v>9354637475.31268</v>
      </c>
      <c r="AG100" s="35" t="n">
        <f aca="false">(AF100-AF99)/AF99</f>
        <v>0.00899974139540711</v>
      </c>
      <c r="AH100" s="35"/>
      <c r="AI100" s="35" t="n">
        <f aca="false">AB100/AF100</f>
        <v>-0.00595598178627912</v>
      </c>
      <c r="AV100" s="32" t="n">
        <v>13588712</v>
      </c>
      <c r="AX100" s="32" t="n">
        <f aca="false">(AV100-AV99)/AV99</f>
        <v>0.00911782415060465</v>
      </c>
      <c r="AY100" s="48" t="n">
        <v>9003.6199460185</v>
      </c>
      <c r="AZ100" s="35" t="n">
        <f aca="false">(AY100-AY99)/AY99</f>
        <v>-0.000117015825478109</v>
      </c>
      <c r="BA100" s="32" t="n">
        <f aca="false">BA99*((1+AZ100))</f>
        <v>133.939907492122</v>
      </c>
      <c r="BB100" s="32" t="n">
        <f aca="false">BB99*(1+AX100)*(1+AZ100)</f>
        <v>162.77357781603</v>
      </c>
      <c r="BD100" s="35" t="n">
        <f aca="false">T107/AF107</f>
        <v>0.0122146442835596</v>
      </c>
    </row>
    <row r="101" s="32" customFormat="true" ht="12" hidden="false" customHeight="false" outlineLevel="0" collapsed="false">
      <c r="A101" s="32" t="n">
        <f aca="false">A97+1</f>
        <v>2036</v>
      </c>
      <c r="B101" s="32" t="n">
        <f aca="false">B97</f>
        <v>4</v>
      </c>
      <c r="C101" s="33"/>
      <c r="D101" s="46" t="n">
        <v>135205634.224183</v>
      </c>
      <c r="E101" s="33"/>
      <c r="F101" s="46" t="n">
        <v>24575224.4797606</v>
      </c>
      <c r="G101" s="46" t="n">
        <v>5186781.73194441</v>
      </c>
      <c r="H101" s="46" t="n">
        <v>28536142.7411377</v>
      </c>
      <c r="I101" s="46" t="n">
        <v>160415.92985395</v>
      </c>
      <c r="J101" s="46" t="n">
        <v>882561.115705284</v>
      </c>
      <c r="K101" s="33"/>
      <c r="L101" s="46" t="n">
        <v>1870428.60687362</v>
      </c>
      <c r="M101" s="34"/>
      <c r="N101" s="46" t="n">
        <v>1198888.47038046</v>
      </c>
      <c r="O101" s="33"/>
      <c r="P101" s="46" t="n">
        <v>16301593.5674583</v>
      </c>
      <c r="Q101" s="34"/>
      <c r="R101" s="46" t="n">
        <v>29676475.9708749</v>
      </c>
      <c r="S101" s="34"/>
      <c r="T101" s="46" t="n">
        <v>113470577.985263</v>
      </c>
      <c r="U101" s="33"/>
      <c r="V101" s="46" t="n">
        <v>167859.586189069</v>
      </c>
      <c r="W101" s="34"/>
      <c r="X101" s="46" t="n">
        <v>421614.885245366</v>
      </c>
      <c r="Y101" s="33"/>
      <c r="Z101" s="33" t="n">
        <f aca="false">R101+V101-N101-L101-F101</f>
        <v>2199794.00004936</v>
      </c>
      <c r="AA101" s="33"/>
      <c r="AB101" s="33" t="n">
        <f aca="false">T101-P101-D101</f>
        <v>-38036649.8063785</v>
      </c>
      <c r="AC101" s="13"/>
      <c r="AD101" s="33"/>
      <c r="AE101" s="33"/>
      <c r="AF101" s="33" t="n">
        <f aca="false">BB101/100*AF25</f>
        <v>9391181023.36685</v>
      </c>
      <c r="AG101" s="35" t="n">
        <f aca="false">(AF101-AF100)/AF100</f>
        <v>0.00390646330770301</v>
      </c>
      <c r="AH101" s="35" t="n">
        <f aca="false">(AF101-AF97)/AF97</f>
        <v>0.0192390066582375</v>
      </c>
      <c r="AI101" s="35" t="n">
        <f aca="false">AB101/AF101</f>
        <v>-0.00405025200895786</v>
      </c>
      <c r="AV101" s="32" t="n">
        <v>13594562</v>
      </c>
      <c r="AX101" s="32" t="n">
        <f aca="false">(AV101-AV100)/AV100</f>
        <v>0.000430504377456819</v>
      </c>
      <c r="AY101" s="48" t="n">
        <v>9034.9026918154</v>
      </c>
      <c r="AZ101" s="35" t="n">
        <f aca="false">(AY101-AY100)/AY100</f>
        <v>0.0034744631586469</v>
      </c>
      <c r="BA101" s="32" t="n">
        <f aca="false">BA100*((1+AZ101))</f>
        <v>134.405276766175</v>
      </c>
      <c r="BB101" s="32" t="n">
        <f aca="false">BB100*(1+AX101)*(1+AZ101)</f>
        <v>163.409446825232</v>
      </c>
      <c r="BD101" s="35" t="n">
        <f aca="false">T108/AF108</f>
        <v>0.0103279450874001</v>
      </c>
    </row>
    <row r="102" s="24" customFormat="true" ht="12" hidden="false" customHeight="false" outlineLevel="0" collapsed="false">
      <c r="A102" s="24" t="n">
        <f aca="false">A98+1</f>
        <v>2037</v>
      </c>
      <c r="B102" s="24" t="n">
        <f aca="false">B98</f>
        <v>1</v>
      </c>
      <c r="C102" s="25"/>
      <c r="D102" s="43" t="n">
        <v>135579262.285457</v>
      </c>
      <c r="E102" s="25"/>
      <c r="F102" s="43" t="n">
        <v>24643135.8026166</v>
      </c>
      <c r="G102" s="43" t="n">
        <v>5296944.33480191</v>
      </c>
      <c r="H102" s="43" t="n">
        <v>29142224.8788371</v>
      </c>
      <c r="I102" s="43" t="n">
        <v>163823.020663979</v>
      </c>
      <c r="J102" s="43" t="n">
        <v>901305.924087761</v>
      </c>
      <c r="K102" s="25"/>
      <c r="L102" s="43" t="n">
        <v>2350086.6096258</v>
      </c>
      <c r="M102" s="26"/>
      <c r="N102" s="43" t="n">
        <v>1205010.27379732</v>
      </c>
      <c r="O102" s="25"/>
      <c r="P102" s="43" t="n">
        <v>18824221.5801131</v>
      </c>
      <c r="Q102" s="26"/>
      <c r="R102" s="43" t="n">
        <v>25392512.1304124</v>
      </c>
      <c r="S102" s="26"/>
      <c r="T102" s="43" t="n">
        <v>97090470.9428255</v>
      </c>
      <c r="U102" s="25"/>
      <c r="V102" s="43" t="n">
        <v>164833.937687695</v>
      </c>
      <c r="W102" s="26"/>
      <c r="X102" s="43" t="n">
        <v>414015.328528583</v>
      </c>
      <c r="Y102" s="25"/>
      <c r="Z102" s="25" t="n">
        <f aca="false">R102+V102-N102-L102-F102</f>
        <v>-2640886.6179396</v>
      </c>
      <c r="AA102" s="25"/>
      <c r="AB102" s="25" t="n">
        <f aca="false">T102-P102-D102</f>
        <v>-57313012.9227447</v>
      </c>
      <c r="AC102" s="13"/>
      <c r="AD102" s="25"/>
      <c r="AE102" s="25"/>
      <c r="AF102" s="25" t="n">
        <f aca="false">BB102/100*AF25</f>
        <v>9480817763.96621</v>
      </c>
      <c r="AG102" s="27" t="n">
        <f aca="false">(AF102-AF101)/AF101</f>
        <v>0.00954477827403497</v>
      </c>
      <c r="AH102" s="27"/>
      <c r="AI102" s="27" t="n">
        <f aca="false">AB102/AF102</f>
        <v>-0.00604515500135174</v>
      </c>
      <c r="AV102" s="24" t="n">
        <v>13621440</v>
      </c>
      <c r="AX102" s="24" t="n">
        <f aca="false">(AV102-AV101)/AV101</f>
        <v>0.00197711408429341</v>
      </c>
      <c r="AY102" s="45" t="n">
        <v>9103.1408866779</v>
      </c>
      <c r="AZ102" s="27" t="n">
        <f aca="false">(AY102-AY101)/AY101</f>
        <v>0.00755273157776417</v>
      </c>
      <c r="BA102" s="24" t="n">
        <f aca="false">BA101*((1+AZ102))</f>
        <v>135.420403744226</v>
      </c>
      <c r="BB102" s="24" t="n">
        <f aca="false">BB101*(1+AX102)*(1+AZ102)</f>
        <v>164.969153763062</v>
      </c>
      <c r="BD102" s="27" t="n">
        <f aca="false">T109/AF109</f>
        <v>0.0123167231890156</v>
      </c>
    </row>
    <row r="103" s="32" customFormat="true" ht="12" hidden="false" customHeight="false" outlineLevel="0" collapsed="false">
      <c r="A103" s="32" t="n">
        <f aca="false">A99+1</f>
        <v>2037</v>
      </c>
      <c r="B103" s="32" t="n">
        <f aca="false">B99</f>
        <v>2</v>
      </c>
      <c r="C103" s="33"/>
      <c r="D103" s="46" t="n">
        <v>135432288.398459</v>
      </c>
      <c r="E103" s="33"/>
      <c r="F103" s="46" t="n">
        <v>24616421.5588917</v>
      </c>
      <c r="G103" s="46" t="n">
        <v>5400942.35081661</v>
      </c>
      <c r="H103" s="46" t="n">
        <v>29714391.2785745</v>
      </c>
      <c r="I103" s="46" t="n">
        <v>167039.45414897</v>
      </c>
      <c r="J103" s="46" t="n">
        <v>919001.792120875</v>
      </c>
      <c r="K103" s="33"/>
      <c r="L103" s="46" t="n">
        <v>1838241.48257769</v>
      </c>
      <c r="M103" s="34"/>
      <c r="N103" s="46" t="n">
        <v>1205186.40837013</v>
      </c>
      <c r="O103" s="33"/>
      <c r="P103" s="46" t="n">
        <v>16169223.8231026</v>
      </c>
      <c r="Q103" s="34"/>
      <c r="R103" s="46" t="n">
        <v>30200683.233212</v>
      </c>
      <c r="S103" s="34"/>
      <c r="T103" s="46" t="n">
        <v>115474929.886743</v>
      </c>
      <c r="U103" s="33"/>
      <c r="V103" s="46" t="n">
        <v>158407.051540815</v>
      </c>
      <c r="W103" s="34"/>
      <c r="X103" s="46" t="n">
        <v>397872.843450312</v>
      </c>
      <c r="Y103" s="33"/>
      <c r="Z103" s="33" t="n">
        <f aca="false">R103+V103-N103-L103-F103</f>
        <v>2699240.83491333</v>
      </c>
      <c r="AA103" s="33"/>
      <c r="AB103" s="33" t="n">
        <f aca="false">T103-P103-D103</f>
        <v>-36126582.3348183</v>
      </c>
      <c r="AC103" s="13"/>
      <c r="AD103" s="33"/>
      <c r="AE103" s="33"/>
      <c r="AF103" s="33" t="n">
        <f aca="false">BB103/100*AF25</f>
        <v>9481628392.33455</v>
      </c>
      <c r="AG103" s="35" t="n">
        <f aca="false">(AF103-AF102)/AF102</f>
        <v>8.5501945983677E-005</v>
      </c>
      <c r="AH103" s="35"/>
      <c r="AI103" s="35" t="n">
        <f aca="false">AB103/AF103</f>
        <v>-0.00381016644398603</v>
      </c>
      <c r="AV103" s="32" t="n">
        <v>13610392</v>
      </c>
      <c r="AX103" s="32" t="n">
        <f aca="false">(AV103-AV102)/AV102</f>
        <v>-0.000811074306387577</v>
      </c>
      <c r="AY103" s="48" t="n">
        <v>9111.309171705</v>
      </c>
      <c r="AZ103" s="35" t="n">
        <f aca="false">(AY103-AY102)/AY102</f>
        <v>0.00089730403261725</v>
      </c>
      <c r="BA103" s="32" t="n">
        <f aca="false">BA102*((1+AZ103))</f>
        <v>135.541917018604</v>
      </c>
      <c r="BB103" s="32" t="n">
        <f aca="false">BB102*(1+AX103)*(1+AZ103)</f>
        <v>164.983258946736</v>
      </c>
      <c r="BD103" s="35" t="n">
        <f aca="false">T110/AF110</f>
        <v>0.0103268936854572</v>
      </c>
    </row>
    <row r="104" s="32" customFormat="true" ht="12" hidden="false" customHeight="false" outlineLevel="0" collapsed="false">
      <c r="A104" s="32" t="n">
        <f aca="false">A100+1</f>
        <v>2037</v>
      </c>
      <c r="B104" s="32" t="n">
        <f aca="false">B100</f>
        <v>3</v>
      </c>
      <c r="C104" s="33"/>
      <c r="D104" s="46" t="n">
        <v>136010841.472524</v>
      </c>
      <c r="E104" s="33"/>
      <c r="F104" s="46" t="n">
        <v>24721580.4285659</v>
      </c>
      <c r="G104" s="46" t="n">
        <v>5505119.5264128</v>
      </c>
      <c r="H104" s="46" t="n">
        <v>30287543.3614687</v>
      </c>
      <c r="I104" s="46" t="n">
        <v>170261.42865194</v>
      </c>
      <c r="J104" s="46" t="n">
        <v>936728.145200052</v>
      </c>
      <c r="K104" s="33"/>
      <c r="L104" s="46" t="n">
        <v>1858146.4269291</v>
      </c>
      <c r="M104" s="34"/>
      <c r="N104" s="46" t="n">
        <v>1213520.39092396</v>
      </c>
      <c r="O104" s="33"/>
      <c r="P104" s="46" t="n">
        <v>16318361.787055</v>
      </c>
      <c r="Q104" s="34"/>
      <c r="R104" s="46" t="n">
        <v>25518384.964976</v>
      </c>
      <c r="S104" s="34"/>
      <c r="T104" s="46" t="n">
        <v>97571756.6353918</v>
      </c>
      <c r="U104" s="33"/>
      <c r="V104" s="46" t="n">
        <v>164206.539581748</v>
      </c>
      <c r="W104" s="34"/>
      <c r="X104" s="46" t="n">
        <v>412439.485370337</v>
      </c>
      <c r="Y104" s="33"/>
      <c r="Z104" s="33" t="n">
        <f aca="false">R104+V104-N104-L104-F104</f>
        <v>-2110655.74186124</v>
      </c>
      <c r="AA104" s="33"/>
      <c r="AB104" s="33" t="n">
        <f aca="false">T104-P104-D104</f>
        <v>-54757446.6241869</v>
      </c>
      <c r="AC104" s="13"/>
      <c r="AD104" s="33"/>
      <c r="AE104" s="33"/>
      <c r="AF104" s="33" t="n">
        <f aca="false">BB104/100*AF25</f>
        <v>9526197352.2753</v>
      </c>
      <c r="AG104" s="35" t="n">
        <f aca="false">(AF104-AF103)/AF103</f>
        <v>0.00470055966091036</v>
      </c>
      <c r="AH104" s="35"/>
      <c r="AI104" s="35" t="n">
        <f aca="false">AB104/AF104</f>
        <v>-0.00574809072280119</v>
      </c>
      <c r="AV104" s="32" t="n">
        <v>13649032</v>
      </c>
      <c r="AX104" s="32" t="n">
        <f aca="false">(AV104-AV103)/AV103</f>
        <v>0.00283900713513615</v>
      </c>
      <c r="AY104" s="48" t="n">
        <v>9128.2223357134</v>
      </c>
      <c r="AZ104" s="35" t="n">
        <f aca="false">(AY104-AY103)/AY103</f>
        <v>0.00185628252643704</v>
      </c>
      <c r="BA104" s="32" t="n">
        <f aca="false">BA103*((1+AZ104))</f>
        <v>135.793521110765</v>
      </c>
      <c r="BB104" s="32" t="n">
        <f aca="false">BB103*(1+AX104)*(1+AZ104)</f>
        <v>165.758772598466</v>
      </c>
      <c r="BD104" s="35" t="n">
        <f aca="false">T111/AF111</f>
        <v>0.0122876429836551</v>
      </c>
    </row>
    <row r="105" s="32" customFormat="true" ht="12" hidden="false" customHeight="false" outlineLevel="0" collapsed="false">
      <c r="A105" s="32" t="n">
        <f aca="false">A101+1</f>
        <v>2037</v>
      </c>
      <c r="B105" s="32" t="n">
        <f aca="false">B101</f>
        <v>4</v>
      </c>
      <c r="C105" s="33"/>
      <c r="D105" s="46" t="n">
        <v>136457365.99574</v>
      </c>
      <c r="E105" s="33"/>
      <c r="F105" s="46" t="n">
        <v>24802741.5462717</v>
      </c>
      <c r="G105" s="46" t="n">
        <v>5640040.50980519</v>
      </c>
      <c r="H105" s="46" t="n">
        <v>31029838.8039678</v>
      </c>
      <c r="I105" s="46" t="n">
        <v>174434.24257129</v>
      </c>
      <c r="J105" s="46" t="n">
        <v>959685.736205164</v>
      </c>
      <c r="K105" s="33"/>
      <c r="L105" s="46" t="n">
        <v>1854283.87364458</v>
      </c>
      <c r="M105" s="34"/>
      <c r="N105" s="46" t="n">
        <v>1219744.80765421</v>
      </c>
      <c r="O105" s="33"/>
      <c r="P105" s="46" t="n">
        <v>16332563.8840498</v>
      </c>
      <c r="Q105" s="34"/>
      <c r="R105" s="46" t="n">
        <v>30509721.0462777</v>
      </c>
      <c r="S105" s="34"/>
      <c r="T105" s="46" t="n">
        <v>116656562.749832</v>
      </c>
      <c r="U105" s="33"/>
      <c r="V105" s="46" t="n">
        <v>163979.42545875</v>
      </c>
      <c r="W105" s="34"/>
      <c r="X105" s="46" t="n">
        <v>411869.040172185</v>
      </c>
      <c r="Y105" s="33"/>
      <c r="Z105" s="33" t="n">
        <f aca="false">R105+V105-N105-L105-F105</f>
        <v>2796930.24416593</v>
      </c>
      <c r="AA105" s="33"/>
      <c r="AB105" s="33" t="n">
        <f aca="false">T105-P105-D105</f>
        <v>-36133367.1299575</v>
      </c>
      <c r="AC105" s="13"/>
      <c r="AD105" s="33"/>
      <c r="AE105" s="33"/>
      <c r="AF105" s="33" t="n">
        <f aca="false">BB105/100*AF25</f>
        <v>9578978200.85128</v>
      </c>
      <c r="AG105" s="35" t="n">
        <f aca="false">(AF105-AF104)/AF104</f>
        <v>0.00554059995023896</v>
      </c>
      <c r="AH105" s="35" t="n">
        <f aca="false">(AF105-AF101)/AF101</f>
        <v>0.0199971842750299</v>
      </c>
      <c r="AI105" s="35" t="n">
        <f aca="false">AB105/AF105</f>
        <v>-0.00377215255868798</v>
      </c>
      <c r="AV105" s="32" t="n">
        <v>13645974</v>
      </c>
      <c r="AX105" s="32" t="n">
        <f aca="false">(AV105-AV104)/AV104</f>
        <v>-0.000224045192362359</v>
      </c>
      <c r="AY105" s="48" t="n">
        <v>9180.8550903772</v>
      </c>
      <c r="AZ105" s="35" t="n">
        <f aca="false">(AY105-AY104)/AY104</f>
        <v>0.00576593697305962</v>
      </c>
      <c r="BA105" s="32" t="n">
        <f aca="false">BA104*((1+AZ105))</f>
        <v>136.57649799484</v>
      </c>
      <c r="BB105" s="32" t="n">
        <f aca="false">BB104*(1+AX105)*(1+AZ105)</f>
        <v>166.677175645677</v>
      </c>
      <c r="BD105" s="35" t="n">
        <f aca="false">T112/AF112</f>
        <v>0.0103691058614965</v>
      </c>
    </row>
    <row r="106" s="24" customFormat="true" ht="12" hidden="false" customHeight="false" outlineLevel="0" collapsed="false">
      <c r="A106" s="24" t="n">
        <f aca="false">A102+1</f>
        <v>2038</v>
      </c>
      <c r="B106" s="24" t="n">
        <f aca="false">B102</f>
        <v>1</v>
      </c>
      <c r="C106" s="25"/>
      <c r="D106" s="43" t="n">
        <v>136270576.867829</v>
      </c>
      <c r="E106" s="25"/>
      <c r="F106" s="43" t="n">
        <v>24768790.411209</v>
      </c>
      <c r="G106" s="43" t="n">
        <v>5712176.20148674</v>
      </c>
      <c r="H106" s="43" t="n">
        <v>31426708.0961298</v>
      </c>
      <c r="I106" s="43" t="n">
        <v>176665.24334495</v>
      </c>
      <c r="J106" s="43" t="n">
        <v>971960.044210194</v>
      </c>
      <c r="K106" s="25"/>
      <c r="L106" s="43" t="n">
        <v>2269838.03828358</v>
      </c>
      <c r="M106" s="26"/>
      <c r="N106" s="43" t="n">
        <v>1218665.46897075</v>
      </c>
      <c r="O106" s="25"/>
      <c r="P106" s="43" t="n">
        <v>18482938.2168429</v>
      </c>
      <c r="Q106" s="26"/>
      <c r="R106" s="43" t="n">
        <v>25906508.6376241</v>
      </c>
      <c r="S106" s="26"/>
      <c r="T106" s="43" t="n">
        <v>99055781.1371005</v>
      </c>
      <c r="U106" s="25"/>
      <c r="V106" s="43" t="n">
        <v>165911.843324984</v>
      </c>
      <c r="W106" s="26"/>
      <c r="X106" s="43" t="n">
        <v>416722.716720634</v>
      </c>
      <c r="Y106" s="25"/>
      <c r="Z106" s="25" t="n">
        <f aca="false">R106+V106-N106-L106-F106</f>
        <v>-2184873.43751419</v>
      </c>
      <c r="AA106" s="25"/>
      <c r="AB106" s="25" t="n">
        <f aca="false">T106-P106-D106</f>
        <v>-55697733.9475715</v>
      </c>
      <c r="AC106" s="13"/>
      <c r="AD106" s="25"/>
      <c r="AE106" s="25"/>
      <c r="AF106" s="25" t="n">
        <f aca="false">BB106/100*AF25</f>
        <v>9643273627.85522</v>
      </c>
      <c r="AG106" s="27" t="n">
        <f aca="false">(AF106-AF105)/AF105</f>
        <v>0.006712138357119</v>
      </c>
      <c r="AH106" s="27"/>
      <c r="AI106" s="27" t="n">
        <f aca="false">AB106/AF106</f>
        <v>-0.00577581183496495</v>
      </c>
      <c r="AV106" s="24" t="n">
        <v>13707158</v>
      </c>
      <c r="AX106" s="24" t="n">
        <f aca="false">(AV106-AV105)/AV105</f>
        <v>0.00448366675768252</v>
      </c>
      <c r="AY106" s="45" t="n">
        <v>9201.2230420966</v>
      </c>
      <c r="AZ106" s="27" t="n">
        <f aca="false">(AY106-AY105)/AY105</f>
        <v>0.00221852447499687</v>
      </c>
      <c r="BA106" s="24" t="n">
        <f aca="false">BA105*((1+AZ106))</f>
        <v>136.879496298351</v>
      </c>
      <c r="BB106" s="24" t="n">
        <f aca="false">BB105*(1+AX106)*(1+AZ106)</f>
        <v>167.795935909585</v>
      </c>
      <c r="BD106" s="27" t="n">
        <f aca="false">T113/AF113</f>
        <v>0.0122726067280635</v>
      </c>
    </row>
    <row r="107" s="32" customFormat="true" ht="12" hidden="false" customHeight="false" outlineLevel="0" collapsed="false">
      <c r="A107" s="32" t="n">
        <f aca="false">A103+1</f>
        <v>2038</v>
      </c>
      <c r="B107" s="32" t="n">
        <f aca="false">B103</f>
        <v>2</v>
      </c>
      <c r="C107" s="33"/>
      <c r="D107" s="46" t="n">
        <v>136194505.381417</v>
      </c>
      <c r="E107" s="33"/>
      <c r="F107" s="46" t="n">
        <v>24754963.5180783</v>
      </c>
      <c r="G107" s="46" t="n">
        <v>5817258.28207079</v>
      </c>
      <c r="H107" s="46" t="n">
        <v>32004838.6992771</v>
      </c>
      <c r="I107" s="46" t="n">
        <v>179915.204600129</v>
      </c>
      <c r="J107" s="46" t="n">
        <v>989840.372142599</v>
      </c>
      <c r="K107" s="33"/>
      <c r="L107" s="46" t="n">
        <v>1840966.50762121</v>
      </c>
      <c r="M107" s="34"/>
      <c r="N107" s="46" t="n">
        <v>1219750.91019067</v>
      </c>
      <c r="O107" s="33"/>
      <c r="P107" s="46" t="n">
        <v>16263493.5828015</v>
      </c>
      <c r="Q107" s="34"/>
      <c r="R107" s="46" t="n">
        <v>31043683.1524004</v>
      </c>
      <c r="S107" s="34"/>
      <c r="T107" s="46" t="n">
        <v>118698213.141996</v>
      </c>
      <c r="U107" s="33"/>
      <c r="V107" s="46" t="n">
        <v>166216.248712822</v>
      </c>
      <c r="W107" s="34"/>
      <c r="X107" s="46" t="n">
        <v>417487.295292375</v>
      </c>
      <c r="Y107" s="33"/>
      <c r="Z107" s="33" t="n">
        <f aca="false">R107+V107-N107-L107-F107</f>
        <v>3394218.46522306</v>
      </c>
      <c r="AA107" s="33"/>
      <c r="AB107" s="33" t="n">
        <f aca="false">T107-P107-D107</f>
        <v>-33759785.8222226</v>
      </c>
      <c r="AC107" s="13"/>
      <c r="AD107" s="33"/>
      <c r="AE107" s="33"/>
      <c r="AF107" s="33" t="n">
        <f aca="false">BB107/100*AF25</f>
        <v>9717697084.45449</v>
      </c>
      <c r="AG107" s="35" t="n">
        <f aca="false">(AF107-AF106)/AF106</f>
        <v>0.00771765475826517</v>
      </c>
      <c r="AH107" s="35"/>
      <c r="AI107" s="35" t="n">
        <f aca="false">AB107/AF107</f>
        <v>-0.0034740520854708</v>
      </c>
      <c r="AV107" s="32" t="n">
        <v>13748092</v>
      </c>
      <c r="AX107" s="32" t="n">
        <f aca="false">(AV107-AV106)/AV106</f>
        <v>0.00298632291245202</v>
      </c>
      <c r="AY107" s="48" t="n">
        <v>9244.6274620822</v>
      </c>
      <c r="AZ107" s="35" t="n">
        <f aca="false">(AY107-AY106)/AY106</f>
        <v>0.00471724463009101</v>
      </c>
      <c r="BA107" s="32" t="n">
        <f aca="false">BA106*((1+AZ107))</f>
        <v>137.525190367234</v>
      </c>
      <c r="BB107" s="32" t="n">
        <f aca="false">BB106*(1+AX107)*(1+AZ107)</f>
        <v>169.090927012775</v>
      </c>
      <c r="BD107" s="35" t="n">
        <f aca="false">T114/AF114</f>
        <v>0.0103489807223174</v>
      </c>
    </row>
    <row r="108" s="32" customFormat="true" ht="12" hidden="false" customHeight="false" outlineLevel="0" collapsed="false">
      <c r="A108" s="32" t="n">
        <f aca="false">A104+1</f>
        <v>2038</v>
      </c>
      <c r="B108" s="32" t="n">
        <f aca="false">B104</f>
        <v>3</v>
      </c>
      <c r="C108" s="33"/>
      <c r="D108" s="46" t="n">
        <v>136451456.335279</v>
      </c>
      <c r="E108" s="33"/>
      <c r="F108" s="46" t="n">
        <v>24801667.3955289</v>
      </c>
      <c r="G108" s="46" t="n">
        <v>5941759.53147049</v>
      </c>
      <c r="H108" s="46" t="n">
        <v>32689807.8396669</v>
      </c>
      <c r="I108" s="46" t="n">
        <v>183765.75870527</v>
      </c>
      <c r="J108" s="46" t="n">
        <v>1011024.98473195</v>
      </c>
      <c r="K108" s="33"/>
      <c r="L108" s="46" t="n">
        <v>1830963.46837655</v>
      </c>
      <c r="M108" s="34"/>
      <c r="N108" s="46" t="n">
        <v>1223565.31642683</v>
      </c>
      <c r="O108" s="33"/>
      <c r="P108" s="46" t="n">
        <v>16232573.5022881</v>
      </c>
      <c r="Q108" s="34"/>
      <c r="R108" s="46" t="n">
        <v>26558462.7554062</v>
      </c>
      <c r="S108" s="34"/>
      <c r="T108" s="46" t="n">
        <v>101548584.212412</v>
      </c>
      <c r="U108" s="33"/>
      <c r="V108" s="46" t="n">
        <v>168457.621288937</v>
      </c>
      <c r="W108" s="34"/>
      <c r="X108" s="46" t="n">
        <v>423116.976997931</v>
      </c>
      <c r="Y108" s="33"/>
      <c r="Z108" s="33" t="n">
        <f aca="false">R108+V108-N108-L108-F108</f>
        <v>-1129275.80363711</v>
      </c>
      <c r="AA108" s="33"/>
      <c r="AB108" s="33" t="n">
        <f aca="false">T108-P108-D108</f>
        <v>-51135445.6251548</v>
      </c>
      <c r="AC108" s="13"/>
      <c r="AD108" s="33"/>
      <c r="AE108" s="33"/>
      <c r="AF108" s="33" t="n">
        <f aca="false">BB108/100*AF25</f>
        <v>9832409385.70632</v>
      </c>
      <c r="AG108" s="35" t="n">
        <f aca="false">(AF108-AF107)/AF107</f>
        <v>0.0118044738640124</v>
      </c>
      <c r="AH108" s="35"/>
      <c r="AI108" s="35" t="n">
        <f aca="false">AB108/AF108</f>
        <v>-0.00520070347146976</v>
      </c>
      <c r="AV108" s="32" t="n">
        <v>13754669</v>
      </c>
      <c r="AX108" s="32" t="n">
        <f aca="false">(AV108-AV107)/AV107</f>
        <v>0.000478393656370644</v>
      </c>
      <c r="AY108" s="48" t="n">
        <v>9349.2827877636</v>
      </c>
      <c r="AZ108" s="35" t="n">
        <f aca="false">(AY108-AY107)/AY107</f>
        <v>0.0113206644735716</v>
      </c>
      <c r="BA108" s="32" t="n">
        <f aca="false">BA107*((1+AZ108))</f>
        <v>139.082066904045</v>
      </c>
      <c r="BB108" s="32" t="n">
        <f aca="false">BB107*(1+AX108)*(1+AZ108)</f>
        <v>171.086956441339</v>
      </c>
      <c r="BD108" s="35" t="n">
        <f aca="false">T115/AF115</f>
        <v>0.0123128799734776</v>
      </c>
    </row>
    <row r="109" s="32" customFormat="true" ht="12" hidden="false" customHeight="false" outlineLevel="0" collapsed="false">
      <c r="A109" s="32" t="n">
        <f aca="false">A105+1</f>
        <v>2038</v>
      </c>
      <c r="B109" s="32" t="n">
        <f aca="false">B105</f>
        <v>4</v>
      </c>
      <c r="C109" s="33"/>
      <c r="D109" s="46" t="n">
        <v>137063257.986754</v>
      </c>
      <c r="E109" s="33"/>
      <c r="F109" s="46" t="n">
        <v>24912869.5877183</v>
      </c>
      <c r="G109" s="46" t="n">
        <v>5995882.14895457</v>
      </c>
      <c r="H109" s="46" t="n">
        <v>32987574.5123105</v>
      </c>
      <c r="I109" s="46" t="n">
        <v>185439.654091369</v>
      </c>
      <c r="J109" s="46" t="n">
        <v>1020234.26326729</v>
      </c>
      <c r="K109" s="33"/>
      <c r="L109" s="46" t="n">
        <v>1826632.35127828</v>
      </c>
      <c r="M109" s="34"/>
      <c r="N109" s="46" t="n">
        <v>1231148.03731393</v>
      </c>
      <c r="O109" s="33"/>
      <c r="P109" s="46" t="n">
        <v>16251817.2081323</v>
      </c>
      <c r="Q109" s="34"/>
      <c r="R109" s="46" t="n">
        <v>31820629.6823394</v>
      </c>
      <c r="S109" s="34"/>
      <c r="T109" s="46" t="n">
        <v>121668935.538494</v>
      </c>
      <c r="U109" s="33"/>
      <c r="V109" s="46" t="n">
        <v>169297.993512283</v>
      </c>
      <c r="W109" s="34"/>
      <c r="X109" s="46" t="n">
        <v>425227.749736941</v>
      </c>
      <c r="Y109" s="33"/>
      <c r="Z109" s="33" t="n">
        <f aca="false">R109+V109-N109-L109-F109</f>
        <v>4019277.69954115</v>
      </c>
      <c r="AA109" s="33"/>
      <c r="AB109" s="33" t="n">
        <f aca="false">T109-P109-D109</f>
        <v>-31646139.656392</v>
      </c>
      <c r="AC109" s="13"/>
      <c r="AD109" s="33"/>
      <c r="AE109" s="33"/>
      <c r="AF109" s="33" t="n">
        <f aca="false">BB109/100*AF25</f>
        <v>9878352681.25554</v>
      </c>
      <c r="AG109" s="35" t="n">
        <f aca="false">(AF109-AF108)/AF108</f>
        <v>0.00467263859212437</v>
      </c>
      <c r="AH109" s="35" t="n">
        <f aca="false">(AF109-AF105)/AF105</f>
        <v>0.0312532792252993</v>
      </c>
      <c r="AI109" s="35" t="n">
        <f aca="false">AB109/AF109</f>
        <v>-0.00320358471473097</v>
      </c>
      <c r="AV109" s="32" t="n">
        <v>13758759</v>
      </c>
      <c r="AX109" s="32" t="n">
        <f aca="false">(AV109-AV108)/AV108</f>
        <v>0.000297353574993335</v>
      </c>
      <c r="AY109" s="48" t="n">
        <v>9390.1764048026</v>
      </c>
      <c r="AZ109" s="35" t="n">
        <f aca="false">(AY109-AY108)/AY108</f>
        <v>0.00437398439723339</v>
      </c>
      <c r="BA109" s="32" t="n">
        <f aca="false">BA108*((1+AZ109))</f>
        <v>139.690409694618</v>
      </c>
      <c r="BB109" s="32" t="n">
        <f aca="false">BB108*(1+AX109)*(1+AZ109)</f>
        <v>171.886383956616</v>
      </c>
      <c r="BD109" s="35" t="n">
        <f aca="false">T116/AF116</f>
        <v>0.0103816935366533</v>
      </c>
    </row>
    <row r="110" s="24" customFormat="true" ht="12" hidden="false" customHeight="false" outlineLevel="0" collapsed="false">
      <c r="A110" s="24" t="n">
        <f aca="false">A106+1</f>
        <v>2039</v>
      </c>
      <c r="B110" s="24" t="n">
        <f aca="false">B106</f>
        <v>1</v>
      </c>
      <c r="C110" s="25"/>
      <c r="D110" s="43" t="n">
        <v>137936442.566342</v>
      </c>
      <c r="E110" s="25"/>
      <c r="F110" s="43" t="n">
        <v>25071581.2211408</v>
      </c>
      <c r="G110" s="43" t="n">
        <v>6098660.73775565</v>
      </c>
      <c r="H110" s="43" t="n">
        <v>33553031.9833078</v>
      </c>
      <c r="I110" s="43" t="n">
        <v>188618.37333265</v>
      </c>
      <c r="J110" s="43" t="n">
        <v>1037722.63865901</v>
      </c>
      <c r="K110" s="25"/>
      <c r="L110" s="43" t="n">
        <v>2253340.40678948</v>
      </c>
      <c r="M110" s="26"/>
      <c r="N110" s="43" t="n">
        <v>1240345.46484915</v>
      </c>
      <c r="O110" s="25"/>
      <c r="P110" s="43" t="n">
        <v>18516608.8692836</v>
      </c>
      <c r="Q110" s="26"/>
      <c r="R110" s="43" t="n">
        <v>26713689.9106857</v>
      </c>
      <c r="S110" s="26"/>
      <c r="T110" s="43" t="n">
        <v>102142108.694425</v>
      </c>
      <c r="U110" s="25"/>
      <c r="V110" s="43" t="n">
        <v>174050.047118737</v>
      </c>
      <c r="W110" s="26"/>
      <c r="X110" s="43" t="n">
        <v>437163.538341283</v>
      </c>
      <c r="Y110" s="25"/>
      <c r="Z110" s="25" t="n">
        <f aca="false">R110+V110-N110-L110-F110</f>
        <v>-1677527.13497506</v>
      </c>
      <c r="AA110" s="25"/>
      <c r="AB110" s="25" t="n">
        <f aca="false">T110-P110-D110</f>
        <v>-54310942.7412014</v>
      </c>
      <c r="AC110" s="13"/>
      <c r="AD110" s="25"/>
      <c r="AE110" s="25"/>
      <c r="AF110" s="25" t="n">
        <f aca="false">BB110/100*AF25</f>
        <v>9890884113.41602</v>
      </c>
      <c r="AG110" s="27" t="n">
        <f aca="false">(AF110-AF109)/AF109</f>
        <v>0.00126857509190385</v>
      </c>
      <c r="AH110" s="27"/>
      <c r="AI110" s="27" t="n">
        <f aca="false">AB110/AF110</f>
        <v>-0.00549100991563877</v>
      </c>
      <c r="AV110" s="24" t="n">
        <v>13766070</v>
      </c>
      <c r="AX110" s="24" t="n">
        <f aca="false">(AV110-AV109)/AV109</f>
        <v>0.000531370598176769</v>
      </c>
      <c r="AY110" s="45" t="n">
        <v>9397.0952085962</v>
      </c>
      <c r="AZ110" s="27" t="n">
        <f aca="false">(AY110-AY109)/AY109</f>
        <v>0.000736812972976895</v>
      </c>
      <c r="BA110" s="24" t="n">
        <f aca="false">BA109*((1+AZ110))</f>
        <v>139.793335400682</v>
      </c>
      <c r="BB110" s="24" t="n">
        <f aca="false">BB109*(1+AX110)*(1+AZ110)</f>
        <v>172.10443474194</v>
      </c>
      <c r="BD110" s="27" t="n">
        <f aca="false">T117/AF117</f>
        <v>0.0123462783623652</v>
      </c>
    </row>
    <row r="111" s="32" customFormat="true" ht="12" hidden="false" customHeight="false" outlineLevel="0" collapsed="false">
      <c r="A111" s="32" t="n">
        <f aca="false">A107+1</f>
        <v>2039</v>
      </c>
      <c r="B111" s="32" t="n">
        <f aca="false">B107</f>
        <v>2</v>
      </c>
      <c r="C111" s="33"/>
      <c r="D111" s="46" t="n">
        <v>138897036.794253</v>
      </c>
      <c r="E111" s="33"/>
      <c r="F111" s="46" t="n">
        <v>25246180.5928336</v>
      </c>
      <c r="G111" s="46" t="n">
        <v>6250572.6094362</v>
      </c>
      <c r="H111" s="46" t="n">
        <v>34388806.2800459</v>
      </c>
      <c r="I111" s="46" t="n">
        <v>193316.67864235</v>
      </c>
      <c r="J111" s="46" t="n">
        <v>1063571.32824881</v>
      </c>
      <c r="K111" s="33"/>
      <c r="L111" s="46" t="n">
        <v>1810529.7639564</v>
      </c>
      <c r="M111" s="34"/>
      <c r="N111" s="46" t="n">
        <v>1251470.33964015</v>
      </c>
      <c r="O111" s="33"/>
      <c r="P111" s="46" t="n">
        <v>16280068.1173209</v>
      </c>
      <c r="Q111" s="34"/>
      <c r="R111" s="46" t="n">
        <v>31840135.9130422</v>
      </c>
      <c r="S111" s="34"/>
      <c r="T111" s="46" t="n">
        <v>121743519.302225</v>
      </c>
      <c r="U111" s="33"/>
      <c r="V111" s="46" t="n">
        <v>167251.991855552</v>
      </c>
      <c r="W111" s="34"/>
      <c r="X111" s="46" t="n">
        <v>420088.783453879</v>
      </c>
      <c r="Y111" s="33"/>
      <c r="Z111" s="33" t="n">
        <f aca="false">R111+V111-N111-L111-F111</f>
        <v>3699207.20846761</v>
      </c>
      <c r="AA111" s="33"/>
      <c r="AB111" s="33" t="n">
        <f aca="false">T111-P111-D111</f>
        <v>-33433585.609349</v>
      </c>
      <c r="AC111" s="13"/>
      <c r="AD111" s="33"/>
      <c r="AE111" s="33"/>
      <c r="AF111" s="33" t="n">
        <f aca="false">BB111/100*AF25</f>
        <v>9907800825.93274</v>
      </c>
      <c r="AG111" s="35" t="n">
        <f aca="false">(AF111-AF110)/AF110</f>
        <v>0.00171033370957931</v>
      </c>
      <c r="AH111" s="35"/>
      <c r="AI111" s="35" t="n">
        <f aca="false">AB111/AF111</f>
        <v>-0.00337447090396082</v>
      </c>
      <c r="AV111" s="32" t="n">
        <v>13779309</v>
      </c>
      <c r="AX111" s="32" t="n">
        <f aca="false">(AV111-AV110)/AV110</f>
        <v>0.000961712384144494</v>
      </c>
      <c r="AY111" s="48" t="n">
        <v>9404.1233154491</v>
      </c>
      <c r="AZ111" s="35" t="n">
        <f aca="false">(AY111-AY110)/AY110</f>
        <v>0.000747902058762917</v>
      </c>
      <c r="BA111" s="32" t="n">
        <f aca="false">BA110*((1+AZ111))</f>
        <v>139.897887124029</v>
      </c>
      <c r="BB111" s="32" t="n">
        <f aca="false">BB110*(1+AX111)*(1+AZ111)</f>
        <v>172.398790758248</v>
      </c>
      <c r="BD111" s="35" t="e">
        <f aca="false">T118/AF118</f>
        <v>#DIV/0!</v>
      </c>
    </row>
    <row r="112" s="32" customFormat="true" ht="12" hidden="false" customHeight="false" outlineLevel="0" collapsed="false">
      <c r="A112" s="32" t="n">
        <f aca="false">A108+1</f>
        <v>2039</v>
      </c>
      <c r="B112" s="32" t="n">
        <f aca="false">B108</f>
        <v>3</v>
      </c>
      <c r="C112" s="33"/>
      <c r="D112" s="46" t="n">
        <v>139656347.726438</v>
      </c>
      <c r="E112" s="33"/>
      <c r="F112" s="46" t="n">
        <v>25384194.3428927</v>
      </c>
      <c r="G112" s="46" t="n">
        <v>6333268.41459233</v>
      </c>
      <c r="H112" s="46" t="n">
        <v>34843774.2008078</v>
      </c>
      <c r="I112" s="46" t="n">
        <v>195874.28086368</v>
      </c>
      <c r="J112" s="46" t="n">
        <v>1077642.50105591</v>
      </c>
      <c r="K112" s="33"/>
      <c r="L112" s="46" t="n">
        <v>1758197.482141</v>
      </c>
      <c r="M112" s="34"/>
      <c r="N112" s="46" t="n">
        <v>1260723.73748152</v>
      </c>
      <c r="O112" s="33"/>
      <c r="P112" s="46" t="n">
        <v>16059425.1229331</v>
      </c>
      <c r="Q112" s="34"/>
      <c r="R112" s="46" t="n">
        <v>27079059.9170852</v>
      </c>
      <c r="S112" s="34"/>
      <c r="T112" s="46" t="n">
        <v>103539132.581133</v>
      </c>
      <c r="U112" s="33"/>
      <c r="V112" s="46" t="n">
        <v>168464.615369159</v>
      </c>
      <c r="W112" s="34"/>
      <c r="X112" s="46" t="n">
        <v>423134.544111</v>
      </c>
      <c r="Y112" s="33"/>
      <c r="Z112" s="33" t="n">
        <f aca="false">R112+V112-N112-L112-F112</f>
        <v>-1155591.03006084</v>
      </c>
      <c r="AA112" s="33"/>
      <c r="AB112" s="33" t="n">
        <f aca="false">T112-P112-D112</f>
        <v>-52176640.2682387</v>
      </c>
      <c r="AC112" s="13"/>
      <c r="AD112" s="33"/>
      <c r="AE112" s="33"/>
      <c r="AF112" s="33" t="n">
        <f aca="false">BB112/100*AF25</f>
        <v>9985348203.03103</v>
      </c>
      <c r="AG112" s="35" t="n">
        <f aca="false">(AF112-AF111)/AF111</f>
        <v>0.00782690109144266</v>
      </c>
      <c r="AH112" s="35"/>
      <c r="AI112" s="35" t="n">
        <f aca="false">AB112/AF112</f>
        <v>-0.00522532005968511</v>
      </c>
      <c r="AV112" s="32" t="n">
        <v>13813609</v>
      </c>
      <c r="AX112" s="32" t="n">
        <f aca="false">(AV112-AV111)/AV111</f>
        <v>0.00248923948218303</v>
      </c>
      <c r="AY112" s="48" t="n">
        <v>9454.194703762</v>
      </c>
      <c r="AZ112" s="35" t="n">
        <f aca="false">(AY112-AY111)/AY111</f>
        <v>0.00532440788293811</v>
      </c>
      <c r="BA112" s="32" t="n">
        <f aca="false">BA111*((1+AZ112))</f>
        <v>140.642760537039</v>
      </c>
      <c r="BB112" s="32" t="n">
        <f aca="false">BB111*(1+AX112)*(1+AZ112)</f>
        <v>173.748139041797</v>
      </c>
      <c r="BD112" s="35" t="e">
        <f aca="false">T119/AF119</f>
        <v>#DIV/0!</v>
      </c>
    </row>
    <row r="113" s="32" customFormat="true" ht="12" hidden="false" customHeight="false" outlineLevel="0" collapsed="false">
      <c r="A113" s="32" t="n">
        <f aca="false">A109+1</f>
        <v>2039</v>
      </c>
      <c r="B113" s="32" t="n">
        <f aca="false">B109</f>
        <v>4</v>
      </c>
      <c r="C113" s="33"/>
      <c r="D113" s="46" t="n">
        <v>139967291.874554</v>
      </c>
      <c r="E113" s="33"/>
      <c r="F113" s="46" t="n">
        <v>25440712.1225286</v>
      </c>
      <c r="G113" s="46" t="n">
        <v>6442496.46644862</v>
      </c>
      <c r="H113" s="46" t="n">
        <v>35444714.7146356</v>
      </c>
      <c r="I113" s="46" t="n">
        <v>199252.46803449</v>
      </c>
      <c r="J113" s="46" t="n">
        <v>1096228.29014335</v>
      </c>
      <c r="K113" s="33"/>
      <c r="L113" s="46" t="n">
        <v>1735073.62335425</v>
      </c>
      <c r="M113" s="34"/>
      <c r="N113" s="46" t="n">
        <v>1264284.65864991</v>
      </c>
      <c r="O113" s="33"/>
      <c r="P113" s="46" t="n">
        <v>15959026.4473893</v>
      </c>
      <c r="Q113" s="34"/>
      <c r="R113" s="46" t="n">
        <v>32201468.4099448</v>
      </c>
      <c r="S113" s="34"/>
      <c r="T113" s="46" t="n">
        <v>123125105.421434</v>
      </c>
      <c r="U113" s="33"/>
      <c r="V113" s="46" t="n">
        <v>171228.105108113</v>
      </c>
      <c r="W113" s="34"/>
      <c r="X113" s="46" t="n">
        <v>430075.633599052</v>
      </c>
      <c r="Y113" s="33"/>
      <c r="Z113" s="33" t="n">
        <f aca="false">R113+V113-N113-L113-F113</f>
        <v>3932626.1105202</v>
      </c>
      <c r="AA113" s="33"/>
      <c r="AB113" s="33" t="n">
        <f aca="false">T113-P113-D113</f>
        <v>-32801212.9005098</v>
      </c>
      <c r="AC113" s="13"/>
      <c r="AD113" s="33"/>
      <c r="AE113" s="33"/>
      <c r="AF113" s="33" t="n">
        <f aca="false">BB113/100*AF25</f>
        <v>10032514538.2428</v>
      </c>
      <c r="AG113" s="35" t="n">
        <f aca="false">(AF113-AF112)/AF112</f>
        <v>0.00472355437714654</v>
      </c>
      <c r="AH113" s="35" t="n">
        <f aca="false">(AF113-AF109)/AF109</f>
        <v>0.0156060288553755</v>
      </c>
      <c r="AI113" s="35" t="n">
        <f aca="false">AB113/AF113</f>
        <v>-0.00326949069203692</v>
      </c>
      <c r="AV113" s="32" t="n">
        <v>13874418</v>
      </c>
      <c r="AX113" s="32" t="n">
        <f aca="false">(AV113-AV112)/AV112</f>
        <v>0.00440210809499531</v>
      </c>
      <c r="AY113" s="48" t="n">
        <v>9457.2204000581</v>
      </c>
      <c r="AZ113" s="35" t="n">
        <f aca="false">(AY113-AY112)/AY112</f>
        <v>0.000320037442733983</v>
      </c>
      <c r="BA113" s="32" t="n">
        <f aca="false">BA112*((1+AZ113))</f>
        <v>140.68777148646</v>
      </c>
      <c r="BB113" s="32" t="n">
        <f aca="false">BB112*(1+AX113)*(1+AZ113)</f>
        <v>174.568847824489</v>
      </c>
      <c r="BD113" s="35" t="e">
        <f aca="false">T120/AF120</f>
        <v>#DIV/0!</v>
      </c>
    </row>
    <row r="114" s="24" customFormat="true" ht="12" hidden="false" customHeight="false" outlineLevel="0" collapsed="false">
      <c r="A114" s="24" t="n">
        <f aca="false">A110+1</f>
        <v>2040</v>
      </c>
      <c r="B114" s="24" t="n">
        <f aca="false">B110</f>
        <v>1</v>
      </c>
      <c r="C114" s="25"/>
      <c r="D114" s="43" t="n">
        <v>140642214.433008</v>
      </c>
      <c r="E114" s="25"/>
      <c r="F114" s="43" t="n">
        <v>25563387.2867377</v>
      </c>
      <c r="G114" s="43" t="n">
        <v>6525286.30444359</v>
      </c>
      <c r="H114" s="43" t="n">
        <v>35900199.9763327</v>
      </c>
      <c r="I114" s="43" t="n">
        <v>201812.97848795</v>
      </c>
      <c r="J114" s="43" t="n">
        <v>1110315.46318557</v>
      </c>
      <c r="K114" s="25"/>
      <c r="L114" s="43" t="n">
        <v>2209597.92955912</v>
      </c>
      <c r="M114" s="26"/>
      <c r="N114" s="43" t="n">
        <v>1271517.16664685</v>
      </c>
      <c r="O114" s="25"/>
      <c r="P114" s="43" t="n">
        <v>18461126.4531444</v>
      </c>
      <c r="Q114" s="26"/>
      <c r="R114" s="43" t="n">
        <v>27365731.9649276</v>
      </c>
      <c r="S114" s="26"/>
      <c r="T114" s="43" t="n">
        <v>104635248.002412</v>
      </c>
      <c r="U114" s="25"/>
      <c r="V114" s="43" t="n">
        <v>179328.117165154</v>
      </c>
      <c r="W114" s="26"/>
      <c r="X114" s="43" t="n">
        <v>450420.528588063</v>
      </c>
      <c r="Y114" s="25"/>
      <c r="Z114" s="25" t="n">
        <f aca="false">R114+V114-N114-L114-F114</f>
        <v>-1499442.30085093</v>
      </c>
      <c r="AA114" s="25"/>
      <c r="AB114" s="25" t="n">
        <f aca="false">T114-P114-D114</f>
        <v>-54468092.8837403</v>
      </c>
      <c r="AC114" s="13"/>
      <c r="AD114" s="25"/>
      <c r="AE114" s="25"/>
      <c r="AF114" s="25" t="n">
        <f aca="false">BB114/100*AF25</f>
        <v>10110681506.708</v>
      </c>
      <c r="AG114" s="27" t="n">
        <f aca="false">(AF114-AF113)/AF113</f>
        <v>0.0077913635875836</v>
      </c>
      <c r="AH114" s="27"/>
      <c r="AI114" s="27" t="n">
        <f aca="false">AB114/AF114</f>
        <v>-0.00538718313375842</v>
      </c>
      <c r="AV114" s="24" t="n">
        <v>13854659</v>
      </c>
      <c r="AX114" s="24" t="n">
        <f aca="false">(AV114-AV113)/AV113</f>
        <v>-0.00142413180862794</v>
      </c>
      <c r="AY114" s="45" t="n">
        <v>9544.4976654456</v>
      </c>
      <c r="AZ114" s="27" t="n">
        <f aca="false">(AY114-AY113)/AY113</f>
        <v>0.00922863819341291</v>
      </c>
      <c r="BA114" s="24" t="n">
        <f aca="false">BA113*((1+AZ114))</f>
        <v>141.986128027746</v>
      </c>
      <c r="BB114" s="24" t="n">
        <f aca="false">BB113*(1+AX114)*(1+AZ114)</f>
        <v>175.928977188955</v>
      </c>
      <c r="BD114" s="27" t="e">
        <f aca="false">T121/AF121</f>
        <v>#DIV/0!</v>
      </c>
    </row>
    <row r="115" s="32" customFormat="true" ht="12" hidden="false" customHeight="false" outlineLevel="0" collapsed="false">
      <c r="A115" s="32" t="n">
        <f aca="false">A111+1</f>
        <v>2040</v>
      </c>
      <c r="B115" s="32" t="n">
        <f aca="false">B111</f>
        <v>2</v>
      </c>
      <c r="C115" s="33"/>
      <c r="D115" s="46" t="n">
        <v>141505773.248825</v>
      </c>
      <c r="E115" s="33"/>
      <c r="F115" s="46" t="n">
        <v>25720349.3236524</v>
      </c>
      <c r="G115" s="46" t="n">
        <v>6636591.78424697</v>
      </c>
      <c r="H115" s="46" t="n">
        <v>36512569.885785</v>
      </c>
      <c r="I115" s="46" t="n">
        <v>205255.41600764</v>
      </c>
      <c r="J115" s="46" t="n">
        <v>1129254.73873563</v>
      </c>
      <c r="K115" s="33"/>
      <c r="L115" s="46" t="n">
        <v>1780882.37396045</v>
      </c>
      <c r="M115" s="34"/>
      <c r="N115" s="46" t="n">
        <v>1281308.28359386</v>
      </c>
      <c r="O115" s="33"/>
      <c r="P115" s="46" t="n">
        <v>16290387.2337107</v>
      </c>
      <c r="Q115" s="34"/>
      <c r="R115" s="46" t="n">
        <v>32643313.4018963</v>
      </c>
      <c r="S115" s="34"/>
      <c r="T115" s="46" t="n">
        <v>124814538.043617</v>
      </c>
      <c r="U115" s="33"/>
      <c r="V115" s="46" t="n">
        <v>179547.768971313</v>
      </c>
      <c r="W115" s="34"/>
      <c r="X115" s="46" t="n">
        <v>450972.230597762</v>
      </c>
      <c r="Y115" s="33"/>
      <c r="Z115" s="33" t="n">
        <f aca="false">R115+V115-N115-L115-F115</f>
        <v>4040321.18966085</v>
      </c>
      <c r="AA115" s="33"/>
      <c r="AB115" s="33" t="n">
        <f aca="false">T115-P115-D115</f>
        <v>-32981622.4389187</v>
      </c>
      <c r="AC115" s="13"/>
      <c r="AD115" s="33"/>
      <c r="AE115" s="33"/>
      <c r="AF115" s="33" t="n">
        <f aca="false">BB115/100*AF25</f>
        <v>10136908530.9425</v>
      </c>
      <c r="AG115" s="35" t="n">
        <f aca="false">(AF115-AF114)/AF114</f>
        <v>0.00259399173212848</v>
      </c>
      <c r="AH115" s="35"/>
      <c r="AI115" s="35" t="n">
        <f aca="false">AB115/AF115</f>
        <v>-0.0032536174454217</v>
      </c>
      <c r="AV115" s="32" t="n">
        <v>13848453</v>
      </c>
      <c r="AX115" s="32" t="n">
        <f aca="false">(AV115-AV114)/AV114</f>
        <v>-0.000447935961469712</v>
      </c>
      <c r="AY115" s="48" t="n">
        <v>9573.5443482694</v>
      </c>
      <c r="AZ115" s="35" t="n">
        <f aca="false">(AY115-AY114)/AY114</f>
        <v>0.00304329089303039</v>
      </c>
      <c r="BA115" s="32" t="n">
        <f aca="false">BA114*((1+AZ115))</f>
        <v>142.41823311811</v>
      </c>
      <c r="BB115" s="32" t="n">
        <f aca="false">BB114*(1+AX115)*(1+AZ115)</f>
        <v>176.385335501225</v>
      </c>
      <c r="BD115" s="35" t="e">
        <f aca="false">T122/AF122</f>
        <v>#DIV/0!</v>
      </c>
    </row>
    <row r="116" s="32" customFormat="true" ht="12" hidden="false" customHeight="false" outlineLevel="0" collapsed="false">
      <c r="A116" s="32" t="n">
        <f aca="false">A112+1</f>
        <v>2040</v>
      </c>
      <c r="B116" s="32" t="n">
        <f aca="false">B112</f>
        <v>3</v>
      </c>
      <c r="C116" s="33"/>
      <c r="D116" s="46" t="n">
        <v>142453534.140214</v>
      </c>
      <c r="E116" s="33"/>
      <c r="F116" s="46" t="n">
        <v>25892616.0845215</v>
      </c>
      <c r="G116" s="46" t="n">
        <v>6692818.26494603</v>
      </c>
      <c r="H116" s="46" t="n">
        <v>36821911.3930975</v>
      </c>
      <c r="I116" s="46" t="n">
        <v>206994.379328219</v>
      </c>
      <c r="J116" s="46" t="n">
        <v>1138822.00184833</v>
      </c>
      <c r="K116" s="33"/>
      <c r="L116" s="46" t="n">
        <v>1823499.505936</v>
      </c>
      <c r="M116" s="34"/>
      <c r="N116" s="46" t="n">
        <v>1291732.73483018</v>
      </c>
      <c r="O116" s="33"/>
      <c r="P116" s="46" t="n">
        <v>16568879.9891171</v>
      </c>
      <c r="Q116" s="34"/>
      <c r="R116" s="46" t="n">
        <v>27698827.946052</v>
      </c>
      <c r="S116" s="34"/>
      <c r="T116" s="46" t="n">
        <v>105908869.356236</v>
      </c>
      <c r="U116" s="33"/>
      <c r="V116" s="46" t="n">
        <v>173657.886132397</v>
      </c>
      <c r="W116" s="34"/>
      <c r="X116" s="46" t="n">
        <v>436178.543006746</v>
      </c>
      <c r="Y116" s="33"/>
      <c r="Z116" s="33" t="n">
        <f aca="false">R116+V116-N116-L116-F116</f>
        <v>-1135362.49310323</v>
      </c>
      <c r="AA116" s="33"/>
      <c r="AB116" s="33" t="n">
        <f aca="false">T116-P116-D116</f>
        <v>-53113544.7730955</v>
      </c>
      <c r="AC116" s="13"/>
      <c r="AD116" s="33"/>
      <c r="AE116" s="33"/>
      <c r="AF116" s="33" t="n">
        <f aca="false">BB116/100*AF25</f>
        <v>10201502190.5932</v>
      </c>
      <c r="AG116" s="35" t="n">
        <f aca="false">(AF116-AF115)/AF115</f>
        <v>0.00637212612242464</v>
      </c>
      <c r="AH116" s="35"/>
      <c r="AI116" s="35" t="n">
        <f aca="false">AB116/AF116</f>
        <v>-0.00520644350025935</v>
      </c>
      <c r="AV116" s="32" t="n">
        <v>13924031</v>
      </c>
      <c r="AX116" s="32" t="n">
        <f aca="false">(AV116-AV115)/AV115</f>
        <v>0.00545750489242372</v>
      </c>
      <c r="AY116" s="48" t="n">
        <v>9582.2529877342</v>
      </c>
      <c r="AZ116" s="35" t="n">
        <f aca="false">(AY116-AY115)/AY115</f>
        <v>0.000909656773708239</v>
      </c>
      <c r="BA116" s="32" t="n">
        <f aca="false">BA115*((1+AZ116))</f>
        <v>142.547784828565</v>
      </c>
      <c r="BB116" s="32" t="n">
        <f aca="false">BB115*(1+AX116)*(1+AZ116)</f>
        <v>177.509285105185</v>
      </c>
      <c r="BD116" s="35" t="e">
        <f aca="false">T123/AF123</f>
        <v>#DIV/0!</v>
      </c>
    </row>
    <row r="117" s="32" customFormat="true" ht="12" hidden="false" customHeight="false" outlineLevel="0" collapsed="false">
      <c r="A117" s="32" t="n">
        <f aca="false">A113+1</f>
        <v>2040</v>
      </c>
      <c r="B117" s="32" t="n">
        <f aca="false">B113</f>
        <v>4</v>
      </c>
      <c r="C117" s="33"/>
      <c r="D117" s="46" t="n">
        <v>143482747.110743</v>
      </c>
      <c r="E117" s="33"/>
      <c r="F117" s="46" t="n">
        <v>26079687.7249406</v>
      </c>
      <c r="G117" s="46" t="n">
        <v>6787109.83536301</v>
      </c>
      <c r="H117" s="46" t="n">
        <v>37340675.7930207</v>
      </c>
      <c r="I117" s="46" t="n">
        <v>209910.61346484</v>
      </c>
      <c r="J117" s="46" t="n">
        <v>1154866.26163984</v>
      </c>
      <c r="K117" s="33"/>
      <c r="L117" s="46" t="n">
        <v>1772046.67635133</v>
      </c>
      <c r="M117" s="34"/>
      <c r="N117" s="46" t="n">
        <v>1303509.88711816</v>
      </c>
      <c r="O117" s="33"/>
      <c r="P117" s="46" t="n">
        <v>16366685.4288725</v>
      </c>
      <c r="Q117" s="34"/>
      <c r="R117" s="46" t="n">
        <v>33142819.4552038</v>
      </c>
      <c r="S117" s="34"/>
      <c r="T117" s="46" t="n">
        <v>126724442.731477</v>
      </c>
      <c r="U117" s="33"/>
      <c r="V117" s="46" t="n">
        <v>172390.685738632</v>
      </c>
      <c r="W117" s="34"/>
      <c r="X117" s="46" t="n">
        <v>432995.70096162</v>
      </c>
      <c r="Y117" s="33"/>
      <c r="Z117" s="33" t="n">
        <f aca="false">R117+V117-N117-L117-F117</f>
        <v>4159965.85253231</v>
      </c>
      <c r="AA117" s="33"/>
      <c r="AB117" s="33" t="n">
        <f aca="false">T117-P117-D117</f>
        <v>-33124989.8081392</v>
      </c>
      <c r="AC117" s="13"/>
      <c r="AD117" s="33"/>
      <c r="AE117" s="33"/>
      <c r="AF117" s="33" t="n">
        <f aca="false">BB117/100*AF25</f>
        <v>10264181562.4186</v>
      </c>
      <c r="AG117" s="35" t="n">
        <f aca="false">(AF117-AF116)/AF116</f>
        <v>0.00614413158517361</v>
      </c>
      <c r="AH117" s="35" t="n">
        <f aca="false">(AF117-AF113)/AF113</f>
        <v>0.0230916210779216</v>
      </c>
      <c r="AI117" s="35" t="n">
        <f aca="false">AB117/AF117</f>
        <v>-0.00322724121808438</v>
      </c>
      <c r="AV117" s="32" t="n">
        <v>13940477</v>
      </c>
      <c r="AX117" s="32" t="n">
        <f aca="false">(AV117-AV116)/AV116</f>
        <v>0.00118112348356593</v>
      </c>
      <c r="AY117" s="48" t="n">
        <v>9629.7536827576</v>
      </c>
      <c r="AZ117" s="35" t="n">
        <f aca="false">(AY117-AY116)/AY116</f>
        <v>0.00495715309167933</v>
      </c>
      <c r="BA117" s="32" t="n">
        <f aca="false">BA116*((1+AZ117))</f>
        <v>143.25441602084</v>
      </c>
      <c r="BB117" s="32" t="n">
        <f aca="false">BB116*(1+AX117)*(1+AZ117)</f>
        <v>178.599925510461</v>
      </c>
      <c r="BD117" s="35" t="e">
        <f aca="false">T124/AF124</f>
        <v>#DIV/0!</v>
      </c>
    </row>
    <row r="118" customFormat="false" ht="12" hidden="false" customHeight="false" outlineLevel="0" collapsed="false">
      <c r="AY118" s="0" t="n">
        <f aca="false">AY117/AY14*100</f>
        <v>151.199481927833</v>
      </c>
    </row>
    <row r="119" customFormat="false" ht="12" hidden="false" customHeight="false" outlineLevel="0" collapsed="false">
      <c r="AH119" s="16" t="n">
        <f aca="false">AVERAGE(AH29:AH117)</f>
        <v>0.0263518045988279</v>
      </c>
      <c r="BB119" s="0" t="s">
        <v>52</v>
      </c>
    </row>
    <row r="120" customFormat="false" ht="12" hidden="false" customHeight="false" outlineLevel="0" collapsed="false">
      <c r="AH120" s="16" t="n">
        <f aca="false">'Central scenario'!AH119</f>
        <v>0.0136740134942014</v>
      </c>
      <c r="AI120" s="16" t="n">
        <f aca="false">AH119-AH120</f>
        <v>0.0126777911046265</v>
      </c>
    </row>
    <row r="121" customFormat="false" ht="12" hidden="false" customHeight="false" outlineLevel="0" collapsed="false">
      <c r="AH121" s="16" t="n">
        <f aca="false">'Low scenario'!AH119</f>
        <v>0.00013664657067058</v>
      </c>
      <c r="AI121" s="16" t="n">
        <f aca="false">AH120-AH121</f>
        <v>0.0135373669235308</v>
      </c>
    </row>
  </sheetData>
  <mergeCells count="3">
    <mergeCell ref="AL1:AM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12" activeCellId="0" sqref="C12"/>
    </sheetView>
  </sheetViews>
  <sheetFormatPr defaultColWidth="8.83984375" defaultRowHeight="12" zeroHeight="false" outlineLevelRow="0" outlineLevelCol="0"/>
  <sheetData>
    <row r="1" customFormat="false" ht="12" hidden="false" customHeight="false" outlineLevel="0" collapsed="false">
      <c r="B1" s="0" t="s">
        <v>53</v>
      </c>
      <c r="E1" s="0" t="s">
        <v>54</v>
      </c>
      <c r="G1" s="0" t="s">
        <v>55</v>
      </c>
    </row>
    <row r="3" customFormat="false" ht="58.75" hidden="false" customHeight="true" outlineLevel="0" collapsed="false">
      <c r="B3" s="7" t="s">
        <v>56</v>
      </c>
      <c r="C3" s="7" t="s">
        <v>57</v>
      </c>
      <c r="D3" s="7" t="s">
        <v>58</v>
      </c>
      <c r="E3" s="7" t="s">
        <v>59</v>
      </c>
      <c r="F3" s="7" t="s">
        <v>60</v>
      </c>
      <c r="G3" s="7" t="s">
        <v>61</v>
      </c>
    </row>
    <row r="4" customFormat="false" ht="12" hidden="false" customHeight="false" outlineLevel="0" collapsed="false">
      <c r="A4" s="11"/>
      <c r="B4" s="11"/>
      <c r="C4" s="11"/>
    </row>
    <row r="5" customFormat="false" ht="12" hidden="false" customHeight="false" outlineLevel="0" collapsed="false">
      <c r="A5" s="11" t="n">
        <v>2014</v>
      </c>
      <c r="B5" s="15" t="n">
        <f aca="false">'Central scenario'!AK3</f>
        <v>-0.0207644505662547</v>
      </c>
      <c r="C5" s="15" t="n">
        <f aca="false">'Central scenario'!BK3</f>
        <v>-0.0207644505662547</v>
      </c>
      <c r="D5" s="16" t="n">
        <f aca="false">'Low scenario'!AK3</f>
        <v>-0.0207644505662547</v>
      </c>
      <c r="E5" s="16" t="n">
        <f aca="false">'Low scenario'!BI3</f>
        <v>-0.0207644505662547</v>
      </c>
      <c r="F5" s="16" t="n">
        <f aca="false">'High scenario'!AK3</f>
        <v>-0.0207644505662547</v>
      </c>
      <c r="G5" s="16" t="n">
        <f aca="false">'High scenario'!BJ3</f>
        <v>-0.0207644505662547</v>
      </c>
    </row>
    <row r="6" customFormat="false" ht="12" hidden="false" customHeight="false" outlineLevel="0" collapsed="false">
      <c r="A6" s="11" t="n">
        <v>2015</v>
      </c>
      <c r="B6" s="15" t="n">
        <f aca="false">'Central scenario'!AK4</f>
        <v>-0.032822266914996</v>
      </c>
      <c r="C6" s="15" t="n">
        <f aca="false">'Central scenario'!BK4</f>
        <v>-0.032822266914996</v>
      </c>
      <c r="D6" s="16" t="n">
        <f aca="false">'Low scenario'!AK4</f>
        <v>-0.0328222662107858</v>
      </c>
      <c r="E6" s="16" t="n">
        <f aca="false">'Low scenario'!BI4</f>
        <v>-0.0328222662107858</v>
      </c>
      <c r="F6" s="16" t="n">
        <f aca="false">'High scenario'!AK4</f>
        <v>-0.032822266914996</v>
      </c>
      <c r="G6" s="16" t="n">
        <f aca="false">'High scenario'!BJ4</f>
        <v>-0.032822266914996</v>
      </c>
    </row>
    <row r="7" customFormat="false" ht="12" hidden="false" customHeight="false" outlineLevel="0" collapsed="false">
      <c r="A7" s="11" t="n">
        <v>2016</v>
      </c>
      <c r="B7" s="15" t="n">
        <f aca="false">'Central scenario'!AK5</f>
        <v>-0.0317240303548348</v>
      </c>
      <c r="C7" s="15" t="n">
        <f aca="false">'Central scenario'!BK5</f>
        <v>-0.0317476008413833</v>
      </c>
      <c r="D7" s="16" t="n">
        <f aca="false">'Low scenario'!AK5</f>
        <v>-0.0317240304035841</v>
      </c>
      <c r="E7" s="16" t="n">
        <f aca="false">'Low scenario'!BI5</f>
        <v>-0.0317476008901326</v>
      </c>
      <c r="F7" s="16" t="n">
        <f aca="false">'High scenario'!AK5</f>
        <v>-0.0317240303548348</v>
      </c>
      <c r="G7" s="16" t="n">
        <f aca="false">'High scenario'!BJ5</f>
        <v>-0.0317476008413833</v>
      </c>
    </row>
    <row r="8" customFormat="false" ht="12" hidden="false" customHeight="false" outlineLevel="0" collapsed="false">
      <c r="A8" s="11" t="n">
        <v>2017</v>
      </c>
      <c r="B8" s="15" t="n">
        <f aca="false">'Central scenario'!AK6</f>
        <v>-0.0370073627895058</v>
      </c>
      <c r="C8" s="15" t="n">
        <f aca="false">'Central scenario'!BK6</f>
        <v>-0.0374713360866863</v>
      </c>
      <c r="D8" s="16" t="n">
        <f aca="false">'Low scenario'!AK6</f>
        <v>-0.0369748959462062</v>
      </c>
      <c r="E8" s="16" t="n">
        <f aca="false">'Low scenario'!BI6</f>
        <v>-0.0374388692433867</v>
      </c>
      <c r="F8" s="16" t="n">
        <f aca="false">'High scenario'!AK6</f>
        <v>-0.0370073627895058</v>
      </c>
      <c r="G8" s="16" t="n">
        <f aca="false">'High scenario'!BJ6</f>
        <v>-0.0374713360866863</v>
      </c>
    </row>
    <row r="9" customFormat="false" ht="12" hidden="false" customHeight="false" outlineLevel="0" collapsed="false">
      <c r="A9" s="11" t="n">
        <f aca="false">A8+1</f>
        <v>2018</v>
      </c>
      <c r="B9" s="15" t="n">
        <f aca="false">'Central scenario'!AK7</f>
        <v>-0.0355876697678922</v>
      </c>
      <c r="C9" s="15" t="n">
        <f aca="false">'Central scenario'!BK7</f>
        <v>-0.0364576697204364</v>
      </c>
      <c r="D9" s="16" t="n">
        <f aca="false">'Low scenario'!AK7</f>
        <v>-0.036166264051692</v>
      </c>
      <c r="E9" s="16" t="n">
        <f aca="false">'Low scenario'!BI7</f>
        <v>-0.0370366735679099</v>
      </c>
      <c r="F9" s="16" t="n">
        <f aca="false">'High scenario'!AK7</f>
        <v>-0.0355407377555257</v>
      </c>
      <c r="G9" s="16" t="n">
        <f aca="false">'High scenario'!BJ7</f>
        <v>-0.0364103308067409</v>
      </c>
    </row>
    <row r="10" customFormat="false" ht="12" hidden="false" customHeight="false" outlineLevel="0" collapsed="false">
      <c r="A10" s="11" t="n">
        <f aca="false">A9+1</f>
        <v>2019</v>
      </c>
      <c r="B10" s="15" t="n">
        <f aca="false">'Central scenario'!AK8</f>
        <v>-0.03715456052343</v>
      </c>
      <c r="C10" s="15" t="n">
        <f aca="false">'Central scenario'!BK8</f>
        <v>-0.0383903011629136</v>
      </c>
      <c r="D10" s="16" t="n">
        <f aca="false">'Low scenario'!AK8</f>
        <v>-0.0388981080066047</v>
      </c>
      <c r="E10" s="16" t="n">
        <f aca="false">'Low scenario'!BI8</f>
        <v>-0.0401428872527711</v>
      </c>
      <c r="F10" s="16" t="n">
        <f aca="false">'High scenario'!AK8</f>
        <v>-0.0363730753882117</v>
      </c>
      <c r="G10" s="16" t="n">
        <f aca="false">'High scenario'!BJ8</f>
        <v>-0.0376012161167347</v>
      </c>
    </row>
    <row r="11" customFormat="false" ht="12" hidden="false" customHeight="false" outlineLevel="0" collapsed="false">
      <c r="A11" s="11" t="n">
        <f aca="false">A10+1</f>
        <v>2020</v>
      </c>
      <c r="B11" s="15" t="n">
        <f aca="false">'Central scenario'!AK9</f>
        <v>-0.0409394863948139</v>
      </c>
      <c r="C11" s="15" t="n">
        <f aca="false">'Central scenario'!BK9</f>
        <v>-0.0425779684531397</v>
      </c>
      <c r="D11" s="16" t="n">
        <f aca="false">'Low scenario'!AK9</f>
        <v>-0.0435833089658957</v>
      </c>
      <c r="E11" s="16" t="n">
        <f aca="false">'Low scenario'!BI9</f>
        <v>-0.0452478343695588</v>
      </c>
      <c r="F11" s="16" t="n">
        <f aca="false">'High scenario'!AK9</f>
        <v>-0.0387874403376834</v>
      </c>
      <c r="G11" s="16" t="n">
        <f aca="false">'High scenario'!BJ9</f>
        <v>-0.0403873081782631</v>
      </c>
    </row>
    <row r="12" customFormat="false" ht="12" hidden="false" customHeight="false" outlineLevel="0" collapsed="false">
      <c r="A12" s="11" t="n">
        <f aca="false">A11+1</f>
        <v>2021</v>
      </c>
      <c r="B12" s="15" t="n">
        <f aca="false">'Central scenario'!AK10</f>
        <v>-0.0432831509501229</v>
      </c>
      <c r="C12" s="15" t="n">
        <f aca="false">'Central scenario'!BK10</f>
        <v>-0.045261874578415</v>
      </c>
      <c r="D12" s="16" t="n">
        <f aca="false">'Low scenario'!AK10</f>
        <v>-0.0469039773525549</v>
      </c>
      <c r="E12" s="16" t="n">
        <f aca="false">'Low scenario'!BI10</f>
        <v>-0.0489365571819848</v>
      </c>
      <c r="F12" s="16" t="n">
        <f aca="false">'High scenario'!AK10</f>
        <v>-0.0405109697888013</v>
      </c>
      <c r="G12" s="16" t="n">
        <f aca="false">'High scenario'!BJ10</f>
        <v>-0.0424331462205579</v>
      </c>
    </row>
    <row r="13" customFormat="false" ht="12" hidden="false" customHeight="false" outlineLevel="0" collapsed="false">
      <c r="A13" s="11" t="n">
        <f aca="false">A12+1</f>
        <v>2022</v>
      </c>
      <c r="B13" s="15" t="n">
        <f aca="false">'Central scenario'!AK11</f>
        <v>-0.0455498479310532</v>
      </c>
      <c r="C13" s="15" t="n">
        <f aca="false">'Central scenario'!BK11</f>
        <v>-0.0479436149557105</v>
      </c>
      <c r="D13" s="16" t="n">
        <f aca="false">'Low scenario'!AK11</f>
        <v>-0.0503776133463895</v>
      </c>
      <c r="E13" s="16" t="n">
        <f aca="false">'Low scenario'!BI11</f>
        <v>-0.0528804277636626</v>
      </c>
      <c r="F13" s="16" t="n">
        <f aca="false">'High scenario'!AK11</f>
        <v>-0.0412215655347188</v>
      </c>
      <c r="G13" s="16" t="n">
        <f aca="false">'High scenario'!BJ11</f>
        <v>-0.0434980366497635</v>
      </c>
    </row>
    <row r="14" customFormat="false" ht="12" hidden="false" customHeight="false" outlineLevel="0" collapsed="false">
      <c r="A14" s="11" t="n">
        <f aca="false">A13+1</f>
        <v>2023</v>
      </c>
      <c r="B14" s="15" t="n">
        <f aca="false">'Central scenario'!AK12</f>
        <v>-0.0450054599608044</v>
      </c>
      <c r="C14" s="15" t="n">
        <f aca="false">'Central scenario'!BK12</f>
        <v>-0.0477409729626113</v>
      </c>
      <c r="D14" s="16" t="n">
        <f aca="false">'Low scenario'!AK12</f>
        <v>-0.0510975783615655</v>
      </c>
      <c r="E14" s="16" t="n">
        <f aca="false">'Low scenario'!BI12</f>
        <v>-0.0540028826340105</v>
      </c>
      <c r="F14" s="16" t="n">
        <f aca="false">'High scenario'!AK12</f>
        <v>-0.0400147578883717</v>
      </c>
      <c r="G14" s="16" t="n">
        <f aca="false">'High scenario'!BJ12</f>
        <v>-0.0426495640787293</v>
      </c>
    </row>
    <row r="15" customFormat="false" ht="12" hidden="false" customHeight="false" outlineLevel="0" collapsed="false">
      <c r="A15" s="21" t="n">
        <f aca="false">A14+1</f>
        <v>2024</v>
      </c>
      <c r="B15" s="22" t="n">
        <f aca="false">'Central scenario'!AK13</f>
        <v>-0.044561827672618</v>
      </c>
      <c r="C15" s="22" t="n">
        <f aca="false">'Central scenario'!BK13</f>
        <v>-0.0477240448888571</v>
      </c>
      <c r="D15" s="16" t="n">
        <f aca="false">'Low scenario'!AK13</f>
        <v>-0.0510096635985262</v>
      </c>
      <c r="E15" s="16" t="n">
        <f aca="false">'Low scenario'!BI13</f>
        <v>-0.0543305133496629</v>
      </c>
      <c r="F15" s="16" t="n">
        <f aca="false">'High scenario'!AK13</f>
        <v>-0.0383552116398085</v>
      </c>
      <c r="G15" s="16" t="n">
        <f aca="false">'High scenario'!BJ13</f>
        <v>-0.0413600499848844</v>
      </c>
    </row>
    <row r="16" customFormat="false" ht="12" hidden="false" customHeight="false" outlineLevel="0" collapsed="false">
      <c r="A16" s="28" t="n">
        <f aca="false">A15+1</f>
        <v>2025</v>
      </c>
      <c r="B16" s="29" t="n">
        <f aca="false">'Central scenario'!AK14</f>
        <v>-0.0440122364374024</v>
      </c>
      <c r="C16" s="29" t="n">
        <f aca="false">'Central scenario'!BK14</f>
        <v>-0.0482116918482401</v>
      </c>
      <c r="D16" s="16" t="n">
        <f aca="false">'Low scenario'!AK14</f>
        <v>-0.0508980659524801</v>
      </c>
      <c r="E16" s="16" t="n">
        <f aca="false">'Low scenario'!BI14</f>
        <v>-0.0554237256685178</v>
      </c>
      <c r="F16" s="16" t="n">
        <f aca="false">'High scenario'!AK14</f>
        <v>-0.0367271434793087</v>
      </c>
      <c r="G16" s="16" t="n">
        <f aca="false">'High scenario'!BJ14</f>
        <v>-0.0407314675533223</v>
      </c>
    </row>
    <row r="17" customFormat="false" ht="12" hidden="false" customHeight="false" outlineLevel="0" collapsed="false">
      <c r="A17" s="36" t="n">
        <f aca="false">A16+1</f>
        <v>2026</v>
      </c>
      <c r="B17" s="37" t="n">
        <f aca="false">'Central scenario'!AK15</f>
        <v>-0.0429214872063454</v>
      </c>
      <c r="C17" s="37" t="n">
        <f aca="false">'Central scenario'!BK15</f>
        <v>-0.048080207753278</v>
      </c>
      <c r="D17" s="16" t="n">
        <f aca="false">'Low scenario'!AK15</f>
        <v>-0.0515190035641294</v>
      </c>
      <c r="E17" s="16" t="n">
        <f aca="false">'Low scenario'!BI15</f>
        <v>-0.0573520993694396</v>
      </c>
      <c r="F17" s="16" t="n">
        <f aca="false">'High scenario'!AK15</f>
        <v>-0.0344933233278155</v>
      </c>
      <c r="G17" s="16" t="n">
        <f aca="false">'High scenario'!BJ15</f>
        <v>-0.0394364976558434</v>
      </c>
    </row>
    <row r="18" customFormat="false" ht="12" hidden="false" customHeight="false" outlineLevel="0" collapsed="false">
      <c r="A18" s="36" t="n">
        <f aca="false">A17+1</f>
        <v>2027</v>
      </c>
      <c r="B18" s="37" t="n">
        <f aca="false">'Central scenario'!AK16</f>
        <v>-0.0409824362298159</v>
      </c>
      <c r="C18" s="37" t="n">
        <f aca="false">'Central scenario'!BK16</f>
        <v>-0.047305238589774</v>
      </c>
      <c r="D18" s="16" t="n">
        <f aca="false">'Low scenario'!AK16</f>
        <v>-0.0513918585121574</v>
      </c>
      <c r="E18" s="16" t="n">
        <f aca="false">'Low scenario'!BI16</f>
        <v>-0.0586656354919346</v>
      </c>
      <c r="F18" s="16" t="n">
        <f aca="false">'High scenario'!AK16</f>
        <v>-0.0322620013916176</v>
      </c>
      <c r="G18" s="16" t="n">
        <f aca="false">'High scenario'!BJ16</f>
        <v>-0.0381488752703302</v>
      </c>
    </row>
    <row r="19" customFormat="false" ht="12" hidden="false" customHeight="false" outlineLevel="0" collapsed="false">
      <c r="A19" s="36" t="n">
        <f aca="false">A18+1</f>
        <v>2028</v>
      </c>
      <c r="B19" s="37" t="n">
        <f aca="false">'Central scenario'!AK17</f>
        <v>-0.0392064107170494</v>
      </c>
      <c r="C19" s="37" t="n">
        <f aca="false">'Central scenario'!BK17</f>
        <v>-0.0467135717151402</v>
      </c>
      <c r="D19" s="16" t="n">
        <f aca="false">'Low scenario'!AK17</f>
        <v>-0.0507549045447157</v>
      </c>
      <c r="E19" s="16" t="n">
        <f aca="false">'Low scenario'!BI17</f>
        <v>-0.0593238341773616</v>
      </c>
      <c r="F19" s="16" t="n">
        <f aca="false">'High scenario'!AK17</f>
        <v>-0.0304031691772687</v>
      </c>
      <c r="G19" s="16" t="n">
        <f aca="false">'High scenario'!BJ17</f>
        <v>-0.0372377094209416</v>
      </c>
    </row>
    <row r="20" customFormat="false" ht="12" hidden="false" customHeight="false" outlineLevel="0" collapsed="false">
      <c r="A20" s="28" t="n">
        <f aca="false">A19+1</f>
        <v>2029</v>
      </c>
      <c r="B20" s="29" t="n">
        <f aca="false">'Central scenario'!AK18</f>
        <v>-0.0386607823586276</v>
      </c>
      <c r="C20" s="29" t="n">
        <f aca="false">'Central scenario'!BK18</f>
        <v>-0.0473263440981391</v>
      </c>
      <c r="D20" s="16" t="n">
        <f aca="false">'Low scenario'!AK18</f>
        <v>-0.0505049402315989</v>
      </c>
      <c r="E20" s="16" t="n">
        <f aca="false">'Low scenario'!BI18</f>
        <v>-0.0603705553215138</v>
      </c>
      <c r="F20" s="16" t="n">
        <f aca="false">'High scenario'!AK18</f>
        <v>-0.0281885803230979</v>
      </c>
      <c r="G20" s="16" t="n">
        <f aca="false">'High scenario'!BJ18</f>
        <v>-0.0359308833278453</v>
      </c>
    </row>
    <row r="21" customFormat="false" ht="12" hidden="false" customHeight="false" outlineLevel="0" collapsed="false">
      <c r="A21" s="36" t="n">
        <f aca="false">A20+1</f>
        <v>2030</v>
      </c>
      <c r="B21" s="37" t="n">
        <f aca="false">'Central scenario'!AK19</f>
        <v>-0.0384119349116486</v>
      </c>
      <c r="C21" s="37" t="n">
        <f aca="false">'Central scenario'!BK19</f>
        <v>-0.0480133495979515</v>
      </c>
      <c r="D21" s="16" t="n">
        <f aca="false">'Low scenario'!AK19</f>
        <v>-0.0507620943348777</v>
      </c>
      <c r="E21" s="16" t="n">
        <f aca="false">'Low scenario'!BI19</f>
        <v>-0.0618232805608658</v>
      </c>
      <c r="F21" s="16" t="n">
        <f aca="false">'High scenario'!AK19</f>
        <v>-0.0265027072351172</v>
      </c>
      <c r="G21" s="16" t="n">
        <f aca="false">'High scenario'!BJ19</f>
        <v>-0.0349118464609566</v>
      </c>
    </row>
    <row r="22" customFormat="false" ht="12" hidden="false" customHeight="false" outlineLevel="0" collapsed="false">
      <c r="A22" s="36" t="n">
        <f aca="false">A21+1</f>
        <v>2031</v>
      </c>
      <c r="B22" s="37" t="n">
        <f aca="false">'Central scenario'!AK20</f>
        <v>-0.0372055142724297</v>
      </c>
      <c r="C22" s="37" t="n">
        <f aca="false">'Central scenario'!BK20</f>
        <v>-0.0476357784133863</v>
      </c>
      <c r="D22" s="16" t="n">
        <f aca="false">'Low scenario'!AK20</f>
        <v>-0.0506075024986196</v>
      </c>
      <c r="E22" s="16" t="n">
        <f aca="false">'Low scenario'!BI20</f>
        <v>-0.0627804765965753</v>
      </c>
      <c r="F22" s="16" t="n">
        <f aca="false">'High scenario'!AK20</f>
        <v>-0.0254167564594063</v>
      </c>
      <c r="G22" s="16" t="n">
        <f aca="false">'High scenario'!BJ20</f>
        <v>-0.0345610138972136</v>
      </c>
      <c r="H22" s="16" t="n">
        <f aca="false">B31-D31</f>
        <v>0.020593457138283</v>
      </c>
      <c r="I22" s="16" t="n">
        <f aca="false">C31-E31</f>
        <v>0.0261958551146056</v>
      </c>
    </row>
    <row r="23" customFormat="false" ht="12" hidden="false" customHeight="false" outlineLevel="0" collapsed="false">
      <c r="A23" s="36" t="n">
        <f aca="false">A22+1</f>
        <v>2032</v>
      </c>
      <c r="B23" s="37" t="n">
        <f aca="false">'Central scenario'!AK21</f>
        <v>-0.0371970254647732</v>
      </c>
      <c r="C23" s="37" t="n">
        <f aca="false">'Central scenario'!BK21</f>
        <v>-0.0486520607407235</v>
      </c>
      <c r="D23" s="16" t="n">
        <f aca="false">'Low scenario'!AK21</f>
        <v>-0.0506983912036687</v>
      </c>
      <c r="E23" s="16" t="n">
        <f aca="false">'Low scenario'!BI21</f>
        <v>-0.0641767718918084</v>
      </c>
      <c r="F23" s="16" t="n">
        <f aca="false">'High scenario'!AK21</f>
        <v>-0.0245481966524801</v>
      </c>
      <c r="G23" s="16" t="n">
        <f aca="false">'High scenario'!BJ21</f>
        <v>-0.0344272738932787</v>
      </c>
      <c r="H23" s="16" t="n">
        <f aca="false">B31-F31</f>
        <v>-0.016822916567659</v>
      </c>
      <c r="I23" s="16" t="n">
        <f aca="false">C31-G31</f>
        <v>-0.0212415124322914</v>
      </c>
    </row>
    <row r="24" customFormat="false" ht="12" hidden="false" customHeight="false" outlineLevel="0" collapsed="false">
      <c r="A24" s="28" t="n">
        <f aca="false">A23+1</f>
        <v>2033</v>
      </c>
      <c r="B24" s="29" t="n">
        <f aca="false">'Central scenario'!AK22</f>
        <v>-0.0368521208609079</v>
      </c>
      <c r="C24" s="29" t="n">
        <f aca="false">'Central scenario'!BK22</f>
        <v>-0.0492122390253859</v>
      </c>
      <c r="D24" s="16" t="n">
        <f aca="false">'Low scenario'!AK22</f>
        <v>-0.0520481904324888</v>
      </c>
      <c r="E24" s="16" t="n">
        <f aca="false">'Low scenario'!BI22</f>
        <v>-0.0668216680469809</v>
      </c>
      <c r="F24" s="16" t="n">
        <f aca="false">'High scenario'!AK22</f>
        <v>-0.023494815264393</v>
      </c>
      <c r="G24" s="16" t="n">
        <f aca="false">'High scenario'!BJ22</f>
        <v>-0.0339635183996797</v>
      </c>
      <c r="H24" s="16" t="n">
        <f aca="false">H22-I22</f>
        <v>-0.00560239797632264</v>
      </c>
    </row>
    <row r="25" customFormat="false" ht="12" hidden="false" customHeight="false" outlineLevel="0" collapsed="false">
      <c r="A25" s="36" t="n">
        <f aca="false">A24+1</f>
        <v>2034</v>
      </c>
      <c r="B25" s="37" t="n">
        <f aca="false">'Central scenario'!AK23</f>
        <v>-0.0369467649199525</v>
      </c>
      <c r="C25" s="37" t="n">
        <f aca="false">'Central scenario'!BK23</f>
        <v>-0.050244749876762</v>
      </c>
      <c r="D25" s="16" t="n">
        <f aca="false">'Low scenario'!AK23</f>
        <v>-0.0530010671074452</v>
      </c>
      <c r="E25" s="16" t="n">
        <f aca="false">'Low scenario'!BI23</f>
        <v>-0.069100217412395</v>
      </c>
      <c r="F25" s="16" t="n">
        <f aca="false">'High scenario'!AK23</f>
        <v>-0.0223904267028996</v>
      </c>
      <c r="G25" s="16" t="n">
        <f aca="false">'High scenario'!BJ23</f>
        <v>-0.0335567480581028</v>
      </c>
      <c r="H25" s="16" t="n">
        <f aca="false">H23-I23</f>
        <v>0.00441859586463233</v>
      </c>
    </row>
    <row r="26" customFormat="false" ht="12" hidden="false" customHeight="false" outlineLevel="0" collapsed="false">
      <c r="A26" s="36" t="n">
        <f aca="false">A25+1</f>
        <v>2035</v>
      </c>
      <c r="B26" s="37" t="n">
        <f aca="false">'Central scenario'!AK24</f>
        <v>-0.0354982327107638</v>
      </c>
      <c r="C26" s="37" t="n">
        <f aca="false">'Central scenario'!BK24</f>
        <v>-0.0494556228404999</v>
      </c>
      <c r="D26" s="16" t="n">
        <f aca="false">'Low scenario'!AK24</f>
        <v>-0.0540032624925179</v>
      </c>
      <c r="E26" s="16" t="n">
        <f aca="false">'Low scenario'!BI24</f>
        <v>-0.0714750693303069</v>
      </c>
      <c r="F26" s="16" t="n">
        <f aca="false">'High scenario'!AK24</f>
        <v>-0.0217235970526475</v>
      </c>
      <c r="G26" s="16" t="n">
        <f aca="false">'High scenario'!BJ24</f>
        <v>-0.0334440644393757</v>
      </c>
    </row>
    <row r="27" customFormat="false" ht="12" hidden="false" customHeight="false" outlineLevel="0" collapsed="false">
      <c r="A27" s="36" t="n">
        <f aca="false">A26+1</f>
        <v>2036</v>
      </c>
      <c r="B27" s="37" t="n">
        <f aca="false">'Central scenario'!AK25</f>
        <v>-0.0342707449194572</v>
      </c>
      <c r="C27" s="37" t="n">
        <f aca="false">'Central scenario'!BK25</f>
        <v>-0.049023878211181</v>
      </c>
      <c r="D27" s="16" t="n">
        <f aca="false">'Low scenario'!AK25</f>
        <v>-0.0539421019892319</v>
      </c>
      <c r="E27" s="16" t="n">
        <f aca="false">'Low scenario'!BI25</f>
        <v>-0.0727345452361382</v>
      </c>
      <c r="F27" s="16" t="n">
        <f aca="false">'High scenario'!AK25</f>
        <v>-0.0205285626647024</v>
      </c>
      <c r="G27" s="16" t="n">
        <f aca="false">'High scenario'!BJ25</f>
        <v>-0.0328436320018813</v>
      </c>
    </row>
    <row r="28" customFormat="false" ht="12" hidden="false" customHeight="false" outlineLevel="0" collapsed="false">
      <c r="A28" s="28" t="n">
        <f aca="false">A27+1</f>
        <v>2037</v>
      </c>
      <c r="B28" s="29" t="n">
        <f aca="false">'Central scenario'!AK26</f>
        <v>-0.0339524914244817</v>
      </c>
      <c r="C28" s="29" t="n">
        <f aca="false">'Central scenario'!BK26</f>
        <v>-0.0497978380923006</v>
      </c>
      <c r="D28" s="16" t="n">
        <f aca="false">'Low scenario'!AK26</f>
        <v>-0.0546226692834624</v>
      </c>
      <c r="E28" s="16" t="n">
        <f aca="false">'Low scenario'!BI26</f>
        <v>-0.0749617607763738</v>
      </c>
      <c r="F28" s="16" t="n">
        <f aca="false">'High scenario'!AK26</f>
        <v>-0.0193687339249837</v>
      </c>
      <c r="G28" s="16" t="n">
        <f aca="false">'High scenario'!BJ26</f>
        <v>-0.0323866966299961</v>
      </c>
    </row>
    <row r="29" customFormat="false" ht="12" hidden="false" customHeight="false" outlineLevel="0" collapsed="false">
      <c r="A29" s="36" t="n">
        <f aca="false">A28+1</f>
        <v>2038</v>
      </c>
      <c r="B29" s="37" t="n">
        <f aca="false">'Central scenario'!AK27</f>
        <v>-0.0339037920156508</v>
      </c>
      <c r="C29" s="37" t="n">
        <f aca="false">'Central scenario'!BK27</f>
        <v>-0.050862324623015</v>
      </c>
      <c r="D29" s="16" t="n">
        <f aca="false">'Low scenario'!AK27</f>
        <v>-0.0544167032553444</v>
      </c>
      <c r="E29" s="16" t="n">
        <f aca="false">'Low scenario'!BI27</f>
        <v>-0.0761679539068494</v>
      </c>
      <c r="F29" s="16" t="n">
        <f aca="false">'High scenario'!AK27</f>
        <v>-0.0176331166088152</v>
      </c>
      <c r="G29" s="16" t="n">
        <f aca="false">'High scenario'!BJ27</f>
        <v>-0.0312595395334059</v>
      </c>
      <c r="I29" s="16" t="n">
        <f aca="false">C31-E31</f>
        <v>0.0261958551146056</v>
      </c>
    </row>
    <row r="30" customFormat="false" ht="12" hidden="false" customHeight="false" outlineLevel="0" collapsed="false">
      <c r="A30" s="36" t="n">
        <f aca="false">A29+1</f>
        <v>2039</v>
      </c>
      <c r="B30" s="37" t="n">
        <f aca="false">'Central scenario'!AK28</f>
        <v>-0.0344059955741582</v>
      </c>
      <c r="C30" s="37" t="n">
        <f aca="false">'Central scenario'!BK28</f>
        <v>-0.0525131460296988</v>
      </c>
      <c r="D30" s="16" t="n">
        <f aca="false">'Low scenario'!AK28</f>
        <v>-0.0547288404090967</v>
      </c>
      <c r="E30" s="16" t="n">
        <f aca="false">'Low scenario'!BI28</f>
        <v>-0.0780613616204719</v>
      </c>
      <c r="F30" s="16" t="n">
        <f aca="false">'High scenario'!AK28</f>
        <v>-0.0173518189376682</v>
      </c>
      <c r="G30" s="16" t="n">
        <f aca="false">'High scenario'!BJ28</f>
        <v>-0.0316680266691845</v>
      </c>
      <c r="I30" s="16" t="n">
        <f aca="false">C31-G31</f>
        <v>-0.0212415124322914</v>
      </c>
    </row>
    <row r="31" customFormat="false" ht="12" hidden="false" customHeight="false" outlineLevel="0" collapsed="false">
      <c r="A31" s="36" t="n">
        <f aca="false">A30+1</f>
        <v>2040</v>
      </c>
      <c r="B31" s="37" t="n">
        <f aca="false">'Central scenario'!AK29</f>
        <v>-0.0338874494565597</v>
      </c>
      <c r="C31" s="37" t="n">
        <f aca="false">'Central scenario'!BK29</f>
        <v>-0.0531521730279059</v>
      </c>
      <c r="D31" s="16" t="n">
        <f aca="false">'Low scenario'!AK29</f>
        <v>-0.0544809065948426</v>
      </c>
      <c r="E31" s="16" t="n">
        <f aca="false">'Low scenario'!BI29</f>
        <v>-0.0793480281425115</v>
      </c>
      <c r="F31" s="16" t="n">
        <f aca="false">'High scenario'!AK29</f>
        <v>-0.0170645328889007</v>
      </c>
      <c r="G31" s="16" t="n">
        <f aca="false">'High scenario'!BJ29</f>
        <v>-0.0319106605956146</v>
      </c>
    </row>
    <row r="33" customFormat="false" ht="60" hidden="false" customHeight="false" outlineLevel="0" collapsed="false">
      <c r="B33" s="51" t="s">
        <v>62</v>
      </c>
      <c r="C33" s="7" t="s">
        <v>63</v>
      </c>
      <c r="D33" s="7" t="s">
        <v>64</v>
      </c>
      <c r="E33" s="7" t="s">
        <v>65</v>
      </c>
      <c r="F33" s="7" t="s">
        <v>66</v>
      </c>
      <c r="G33" s="7" t="s">
        <v>67</v>
      </c>
      <c r="H33" s="7" t="s">
        <v>68</v>
      </c>
    </row>
    <row r="34" customFormat="false" ht="12" hidden="false" customHeight="false" outlineLevel="0" collapsed="false">
      <c r="B34" s="51"/>
    </row>
    <row r="35" customFormat="false" ht="12" hidden="false" customHeight="false" outlineLevel="0" collapsed="false">
      <c r="A35" s="0" t="n">
        <v>1993</v>
      </c>
      <c r="B35" s="52" t="n">
        <v>-0.0177</v>
      </c>
    </row>
    <row r="36" customFormat="false" ht="12" hidden="false" customHeight="false" outlineLevel="0" collapsed="false">
      <c r="A36" s="0" t="n">
        <f aca="false">A35+1</f>
        <v>1994</v>
      </c>
      <c r="B36" s="53" t="n">
        <v>-0.0266</v>
      </c>
    </row>
    <row r="37" customFormat="false" ht="12" hidden="false" customHeight="false" outlineLevel="0" collapsed="false">
      <c r="A37" s="0" t="n">
        <f aca="false">A36+1</f>
        <v>1995</v>
      </c>
      <c r="B37" s="52" t="n">
        <v>-0.0223</v>
      </c>
    </row>
    <row r="38" customFormat="false" ht="12" hidden="false" customHeight="false" outlineLevel="0" collapsed="false">
      <c r="A38" s="0" t="n">
        <f aca="false">A37+1</f>
        <v>1996</v>
      </c>
      <c r="B38" s="53" t="n">
        <v>-0.0233</v>
      </c>
    </row>
    <row r="39" customFormat="false" ht="12" hidden="false" customHeight="false" outlineLevel="0" collapsed="false">
      <c r="A39" s="0" t="n">
        <f aca="false">A38+1</f>
        <v>1997</v>
      </c>
      <c r="B39" s="52" t="n">
        <v>-0.0208</v>
      </c>
    </row>
    <row r="40" customFormat="false" ht="12" hidden="false" customHeight="false" outlineLevel="0" collapsed="false">
      <c r="A40" s="0" t="n">
        <f aca="false">A39+1</f>
        <v>1998</v>
      </c>
      <c r="B40" s="53" t="n">
        <v>-0.0271</v>
      </c>
    </row>
    <row r="41" customFormat="false" ht="12" hidden="false" customHeight="false" outlineLevel="0" collapsed="false">
      <c r="A41" s="0" t="n">
        <f aca="false">A40+1</f>
        <v>1999</v>
      </c>
      <c r="B41" s="52" t="n">
        <v>-0.0322</v>
      </c>
    </row>
    <row r="42" customFormat="false" ht="12" hidden="false" customHeight="false" outlineLevel="0" collapsed="false">
      <c r="A42" s="0" t="n">
        <f aca="false">A41+1</f>
        <v>2000</v>
      </c>
      <c r="B42" s="53" t="n">
        <v>-0.0338</v>
      </c>
    </row>
    <row r="43" customFormat="false" ht="12" hidden="false" customHeight="false" outlineLevel="0" collapsed="false">
      <c r="A43" s="0" t="n">
        <f aca="false">A42+1</f>
        <v>2001</v>
      </c>
      <c r="B43" s="52" t="n">
        <v>-0.0343</v>
      </c>
    </row>
    <row r="44" customFormat="false" ht="12" hidden="false" customHeight="false" outlineLevel="0" collapsed="false">
      <c r="A44" s="0" t="n">
        <f aca="false">A43+1</f>
        <v>2002</v>
      </c>
      <c r="B44" s="53" t="n">
        <v>-0.0297</v>
      </c>
    </row>
    <row r="45" customFormat="false" ht="12" hidden="false" customHeight="false" outlineLevel="0" collapsed="false">
      <c r="A45" s="0" t="n">
        <f aca="false">A44+1</f>
        <v>2003</v>
      </c>
      <c r="B45" s="52" t="n">
        <v>-0.0278</v>
      </c>
    </row>
    <row r="46" customFormat="false" ht="12" hidden="false" customHeight="false" outlineLevel="0" collapsed="false">
      <c r="A46" s="0" t="n">
        <f aca="false">A45+1</f>
        <v>2004</v>
      </c>
      <c r="B46" s="53" t="n">
        <v>-0.0219</v>
      </c>
    </row>
    <row r="47" customFormat="false" ht="12" hidden="false" customHeight="false" outlineLevel="0" collapsed="false">
      <c r="A47" s="0" t="n">
        <f aca="false">A46+1</f>
        <v>2005</v>
      </c>
      <c r="B47" s="52" t="n">
        <v>-0.0179</v>
      </c>
    </row>
    <row r="48" customFormat="false" ht="12" hidden="false" customHeight="false" outlineLevel="0" collapsed="false">
      <c r="A48" s="0" t="n">
        <f aca="false">A47+1</f>
        <v>2006</v>
      </c>
      <c r="B48" s="53" t="n">
        <v>-0.0165</v>
      </c>
    </row>
    <row r="49" customFormat="false" ht="12" hidden="false" customHeight="false" outlineLevel="0" collapsed="false">
      <c r="A49" s="0" t="n">
        <f aca="false">A48+1</f>
        <v>2007</v>
      </c>
      <c r="B49" s="52" t="n">
        <v>-0.0159</v>
      </c>
    </row>
    <row r="50" customFormat="false" ht="12" hidden="false" customHeight="false" outlineLevel="0" collapsed="false">
      <c r="A50" s="0" t="n">
        <f aca="false">A49+1</f>
        <v>2008</v>
      </c>
      <c r="B50" s="53" t="n">
        <v>-0.0183</v>
      </c>
    </row>
    <row r="51" customFormat="false" ht="12" hidden="false" customHeight="false" outlineLevel="0" collapsed="false">
      <c r="A51" s="0" t="n">
        <f aca="false">A50+1</f>
        <v>2009</v>
      </c>
      <c r="B51" s="52" t="n">
        <v>-0.0157</v>
      </c>
    </row>
    <row r="52" customFormat="false" ht="12" hidden="false" customHeight="false" outlineLevel="0" collapsed="false">
      <c r="A52" s="0" t="n">
        <f aca="false">A51+1</f>
        <v>2010</v>
      </c>
      <c r="B52" s="53" t="n">
        <v>-0.0158</v>
      </c>
    </row>
    <row r="53" customFormat="false" ht="12" hidden="false" customHeight="false" outlineLevel="0" collapsed="false">
      <c r="A53" s="0" t="n">
        <f aca="false">A52+1</f>
        <v>2011</v>
      </c>
      <c r="B53" s="52" t="n">
        <v>-0.0162</v>
      </c>
    </row>
    <row r="54" customFormat="false" ht="12" hidden="false" customHeight="false" outlineLevel="0" collapsed="false">
      <c r="A54" s="0" t="n">
        <f aca="false">A53+1</f>
        <v>2012</v>
      </c>
      <c r="B54" s="53" t="n">
        <v>-0.0195</v>
      </c>
    </row>
    <row r="55" customFormat="false" ht="12" hidden="false" customHeight="false" outlineLevel="0" collapsed="false">
      <c r="A55" s="0" t="n">
        <f aca="false">A54+1</f>
        <v>2013</v>
      </c>
      <c r="B55" s="52" t="n">
        <v>-0.0211</v>
      </c>
    </row>
    <row r="56" customFormat="false" ht="12" hidden="false" customHeight="false" outlineLevel="0" collapsed="false">
      <c r="A56" s="0" t="n">
        <f aca="false">A55+1</f>
        <v>2014</v>
      </c>
      <c r="B56" s="53" t="n">
        <v>-0.0217</v>
      </c>
      <c r="C56" s="15" t="n">
        <v>-0.0204610062724093</v>
      </c>
      <c r="D56" s="15"/>
      <c r="E56" s="16"/>
      <c r="F56" s="16"/>
      <c r="G56" s="16"/>
      <c r="H56" s="16"/>
    </row>
    <row r="57" customFormat="false" ht="12" hidden="false" customHeight="false" outlineLevel="0" collapsed="false">
      <c r="A57" s="0" t="n">
        <f aca="false">A56+1</f>
        <v>2015</v>
      </c>
      <c r="B57" s="52" t="n">
        <v>-0.0288</v>
      </c>
      <c r="C57" s="15" t="n">
        <v>-0.0330446382603628</v>
      </c>
      <c r="D57" s="15"/>
      <c r="E57" s="16"/>
      <c r="F57" s="16"/>
      <c r="G57" s="16"/>
      <c r="H57" s="16"/>
    </row>
    <row r="58" customFormat="false" ht="12" hidden="false" customHeight="false" outlineLevel="0" collapsed="false">
      <c r="A58" s="0" t="n">
        <f aca="false">A57+1</f>
        <v>2016</v>
      </c>
      <c r="B58" s="53" t="n">
        <v>-0.0337</v>
      </c>
      <c r="C58" s="15" t="n">
        <v>-0.0320699980328446</v>
      </c>
      <c r="D58" s="15" t="n">
        <v>-0.0321032250996477</v>
      </c>
      <c r="E58" s="16"/>
      <c r="F58" s="16"/>
      <c r="G58" s="16"/>
      <c r="H58" s="16"/>
    </row>
    <row r="59" customFormat="false" ht="12" hidden="false" customHeight="false" outlineLevel="0" collapsed="false">
      <c r="A59" s="0" t="n">
        <f aca="false">A58+1</f>
        <v>2017</v>
      </c>
      <c r="B59" s="52" t="n">
        <v>-0.0406</v>
      </c>
      <c r="C59" s="15" t="n">
        <v>-0.0374038527856204</v>
      </c>
      <c r="D59" s="15" t="n">
        <v>-0.0379961132519919</v>
      </c>
      <c r="E59" s="16" t="n">
        <v>-0.0376077782939136</v>
      </c>
      <c r="F59" s="16" t="n">
        <v>-0.0382000387602851</v>
      </c>
      <c r="G59" s="16" t="n">
        <v>-0.0373415222108777</v>
      </c>
      <c r="H59" s="16" t="n">
        <v>-0.0379337826772492</v>
      </c>
    </row>
    <row r="60" customFormat="false" ht="12" hidden="false" customHeight="false" outlineLevel="0" collapsed="false">
      <c r="A60" s="0" t="n">
        <f aca="false">A59+1</f>
        <v>2018</v>
      </c>
      <c r="C60" s="15" t="n">
        <v>-0.0373929613246554</v>
      </c>
      <c r="D60" s="15" t="n">
        <v>-0.0384525136714927</v>
      </c>
      <c r="E60" s="16" t="n">
        <v>-0.0386403639641776</v>
      </c>
      <c r="F60" s="16" t="n">
        <v>-0.0397056041299793</v>
      </c>
      <c r="G60" s="16" t="n">
        <v>-0.0363078603080157</v>
      </c>
      <c r="H60" s="16" t="n">
        <v>-0.0373615054714437</v>
      </c>
    </row>
    <row r="61" customFormat="false" ht="12" hidden="false" customHeight="false" outlineLevel="0" collapsed="false">
      <c r="A61" s="0" t="n">
        <f aca="false">A60+1</f>
        <v>2019</v>
      </c>
      <c r="C61" s="15" t="n">
        <v>-0.0409383594403069</v>
      </c>
      <c r="D61" s="15" t="n">
        <v>-0.04245369280166</v>
      </c>
      <c r="E61" s="16" t="n">
        <v>-0.043475443742129</v>
      </c>
      <c r="F61" s="16" t="n">
        <v>-0.0450108497150175</v>
      </c>
      <c r="G61" s="16" t="n">
        <v>-0.0387666181259384</v>
      </c>
      <c r="H61" s="16" t="n">
        <v>-0.0402618113455339</v>
      </c>
    </row>
    <row r="62" customFormat="false" ht="12" hidden="false" customHeight="false" outlineLevel="0" collapsed="false">
      <c r="A62" s="0" t="n">
        <f aca="false">A61+1</f>
        <v>2020</v>
      </c>
      <c r="C62" s="15" t="n">
        <v>-0.0438282105343072</v>
      </c>
      <c r="D62" s="15" t="n">
        <v>-0.0458505671389831</v>
      </c>
      <c r="E62" s="16" t="n">
        <v>-0.0474454684221555</v>
      </c>
      <c r="F62" s="16" t="n">
        <v>-0.0495102950710981</v>
      </c>
      <c r="G62" s="16" t="n">
        <v>-0.0406980206307754</v>
      </c>
      <c r="H62" s="16" t="n">
        <v>-0.0426828025034131</v>
      </c>
    </row>
    <row r="63" customFormat="false" ht="12" hidden="false" customHeight="false" outlineLevel="0" collapsed="false">
      <c r="A63" s="0" t="n">
        <f aca="false">A62+1</f>
        <v>2021</v>
      </c>
      <c r="C63" s="15" t="n">
        <v>-0.0448411650186807</v>
      </c>
      <c r="D63" s="15" t="n">
        <v>-0.0473273786694441</v>
      </c>
      <c r="E63" s="16" t="n">
        <v>-0.0491760423378644</v>
      </c>
      <c r="F63" s="16" t="n">
        <v>-0.0517191664308293</v>
      </c>
      <c r="G63" s="16" t="n">
        <v>-0.0402797930914584</v>
      </c>
      <c r="H63" s="16" t="n">
        <v>-0.0427137453668518</v>
      </c>
    </row>
    <row r="64" customFormat="false" ht="12" hidden="false" customHeight="false" outlineLevel="0" collapsed="false">
      <c r="A64" s="0" t="n">
        <f aca="false">A63+1</f>
        <v>2022</v>
      </c>
      <c r="C64" s="15" t="n">
        <v>-0.0447708650920272</v>
      </c>
      <c r="D64" s="15" t="n">
        <v>-0.0478243493010391</v>
      </c>
      <c r="E64" s="16" t="n">
        <v>-0.0506935587242372</v>
      </c>
      <c r="F64" s="16" t="n">
        <v>-0.0538113524625579</v>
      </c>
      <c r="G64" s="16" t="n">
        <v>-0.0399413969028234</v>
      </c>
      <c r="H64" s="16" t="n">
        <v>-0.042868603716032</v>
      </c>
    </row>
    <row r="65" customFormat="false" ht="12" hidden="false" customHeight="false" outlineLevel="0" collapsed="false">
      <c r="A65" s="0" t="n">
        <f aca="false">A64+1</f>
        <v>2023</v>
      </c>
      <c r="C65" s="15" t="n">
        <v>-0.0432474424424217</v>
      </c>
      <c r="D65" s="15" t="n">
        <v>-0.0468031617223973</v>
      </c>
      <c r="E65" s="16" t="n">
        <v>-0.0502813077901995</v>
      </c>
      <c r="F65" s="16" t="n">
        <v>-0.0538445675385018</v>
      </c>
      <c r="G65" s="16" t="n">
        <v>-0.0369823891921761</v>
      </c>
      <c r="H65" s="16" t="n">
        <v>-0.0402913649953486</v>
      </c>
    </row>
    <row r="66" customFormat="false" ht="12" hidden="false" customHeight="false" outlineLevel="0" collapsed="false">
      <c r="A66" s="0" t="n">
        <f aca="false">A65+1</f>
        <v>2024</v>
      </c>
      <c r="C66" s="22" t="n">
        <v>-0.0407053581128047</v>
      </c>
      <c r="D66" s="22" t="n">
        <v>-0.0448736930498427</v>
      </c>
      <c r="E66" s="16" t="n">
        <v>-0.0491978690669384</v>
      </c>
      <c r="F66" s="16" t="n">
        <v>-0.0533503083682397</v>
      </c>
      <c r="G66" s="16" t="n">
        <v>-0.034357169997021</v>
      </c>
      <c r="H66" s="16" t="n">
        <v>-0.0381781939954783</v>
      </c>
    </row>
    <row r="67" customFormat="false" ht="12" hidden="false" customHeight="false" outlineLevel="0" collapsed="false">
      <c r="A67" s="0" t="n">
        <f aca="false">A66+1</f>
        <v>2025</v>
      </c>
      <c r="C67" s="29" t="n">
        <v>-0.0384373888357271</v>
      </c>
      <c r="D67" s="29" t="n">
        <v>-0.0438390133565703</v>
      </c>
      <c r="E67" s="16" t="n">
        <v>-0.0483171619735341</v>
      </c>
      <c r="F67" s="16" t="n">
        <v>-0.0537956697994875</v>
      </c>
      <c r="G67" s="16" t="n">
        <v>-0.0314464623231193</v>
      </c>
      <c r="H67" s="16" t="n">
        <v>-0.0364478091859152</v>
      </c>
    </row>
    <row r="68" customFormat="false" ht="12" hidden="false" customHeight="false" outlineLevel="0" collapsed="false">
      <c r="A68" s="0" t="n">
        <f aca="false">A67+1</f>
        <v>2026</v>
      </c>
      <c r="C68" s="37" t="n">
        <v>-0.0358333614797038</v>
      </c>
      <c r="D68" s="37" t="n">
        <v>-0.0425189159959425</v>
      </c>
      <c r="E68" s="16" t="n">
        <v>-0.0471101721898914</v>
      </c>
      <c r="F68" s="16" t="n">
        <v>-0.0539224093496101</v>
      </c>
      <c r="G68" s="16" t="n">
        <v>-0.028543145589423</v>
      </c>
      <c r="H68" s="16" t="n">
        <v>-0.0347059854669037</v>
      </c>
    </row>
    <row r="69" customFormat="false" ht="12" hidden="false" customHeight="false" outlineLevel="0" collapsed="false">
      <c r="A69" s="0" t="n">
        <f aca="false">A68+1</f>
        <v>2027</v>
      </c>
      <c r="C69" s="37" t="n">
        <v>-0.0335559985720395</v>
      </c>
      <c r="D69" s="37" t="n">
        <v>-0.0416711328187213</v>
      </c>
      <c r="E69" s="16" t="n">
        <v>-0.0444999022775352</v>
      </c>
      <c r="F69" s="16" t="n">
        <v>-0.0529308403260635</v>
      </c>
      <c r="G69" s="16" t="n">
        <v>-0.0246350258213394</v>
      </c>
      <c r="H69" s="16" t="n">
        <v>-0.0320646085674623</v>
      </c>
    </row>
    <row r="70" customFormat="false" ht="12" hidden="false" customHeight="false" outlineLevel="0" collapsed="false">
      <c r="A70" s="0" t="n">
        <f aca="false">A69+1</f>
        <v>2028</v>
      </c>
      <c r="B70" s="11"/>
      <c r="C70" s="37" t="n">
        <v>-0.0315098585025888</v>
      </c>
      <c r="D70" s="37" t="n">
        <v>-0.0410056250740558</v>
      </c>
      <c r="E70" s="16" t="n">
        <v>-0.0427561364711711</v>
      </c>
      <c r="F70" s="16" t="n">
        <v>-0.0526627103492831</v>
      </c>
      <c r="G70" s="16" t="n">
        <v>-0.0215076695017689</v>
      </c>
      <c r="H70" s="16" t="n">
        <v>-0.030161045341475</v>
      </c>
    </row>
    <row r="71" customFormat="false" ht="12" hidden="false" customHeight="false" outlineLevel="0" collapsed="false">
      <c r="A71" s="0" t="n">
        <f aca="false">A70+1</f>
        <v>2029</v>
      </c>
      <c r="B71" s="15"/>
      <c r="C71" s="29" t="n">
        <v>-0.0293502546836776</v>
      </c>
      <c r="D71" s="29" t="n">
        <v>-0.0400278417992508</v>
      </c>
      <c r="E71" s="16" t="n">
        <v>-0.0419262211314313</v>
      </c>
      <c r="F71" s="16" t="n">
        <v>-0.0532050074663445</v>
      </c>
      <c r="G71" s="16" t="n">
        <v>-0.0177299347081778</v>
      </c>
      <c r="H71" s="16" t="n">
        <v>-0.0274936711441096</v>
      </c>
    </row>
    <row r="72" customFormat="false" ht="12" hidden="false" customHeight="false" outlineLevel="0" collapsed="false">
      <c r="A72" s="0" t="n">
        <f aca="false">A71+1</f>
        <v>2030</v>
      </c>
      <c r="B72" s="15"/>
      <c r="C72" s="37" t="n">
        <v>-0.0275110441600482</v>
      </c>
      <c r="D72" s="37" t="n">
        <v>-0.0390830751566264</v>
      </c>
      <c r="E72" s="16" t="n">
        <v>-0.0412160077772183</v>
      </c>
      <c r="F72" s="16" t="n">
        <v>-0.0537519990268602</v>
      </c>
      <c r="G72" s="16" t="n">
        <v>-0.0152009619822014</v>
      </c>
      <c r="H72" s="16" t="n">
        <v>-0.0258699201755879</v>
      </c>
    </row>
    <row r="73" customFormat="false" ht="12" hidden="false" customHeight="false" outlineLevel="0" collapsed="false">
      <c r="A73" s="0" t="n">
        <f aca="false">A72+1</f>
        <v>2031</v>
      </c>
      <c r="B73" s="15"/>
      <c r="C73" s="37" t="n">
        <v>-0.0250237011514879</v>
      </c>
      <c r="D73" s="37" t="n">
        <v>-0.0376364338615586</v>
      </c>
      <c r="E73" s="16" t="n">
        <v>-0.0390044038696693</v>
      </c>
      <c r="F73" s="16" t="n">
        <v>-0.0527439418247547</v>
      </c>
      <c r="G73" s="16" t="n">
        <v>-0.0127195302993086</v>
      </c>
      <c r="H73" s="16" t="n">
        <v>-0.0241512089028821</v>
      </c>
    </row>
    <row r="74" customFormat="false" ht="12" hidden="false" customHeight="false" outlineLevel="0" collapsed="false">
      <c r="A74" s="0" t="n">
        <f aca="false">A73+1</f>
        <v>2032</v>
      </c>
      <c r="B74" s="15"/>
      <c r="C74" s="37" t="n">
        <v>-0.0236624962419754</v>
      </c>
      <c r="D74" s="37" t="n">
        <v>-0.0373739552155568</v>
      </c>
      <c r="E74" s="16" t="n">
        <v>-0.037203827708454</v>
      </c>
      <c r="F74" s="16" t="n">
        <v>-0.0523481451309193</v>
      </c>
      <c r="G74" s="16" t="n">
        <v>-0.00997912897839578</v>
      </c>
      <c r="H74" s="16" t="n">
        <v>-0.0224162026356837</v>
      </c>
    </row>
    <row r="75" customFormat="false" ht="12" hidden="false" customHeight="false" outlineLevel="0" collapsed="false">
      <c r="A75" s="0" t="n">
        <f aca="false">A74+1</f>
        <v>2033</v>
      </c>
      <c r="B75" s="15"/>
      <c r="C75" s="29" t="n">
        <v>-0.0211892288381244</v>
      </c>
      <c r="D75" s="29" t="n">
        <v>-0.03583671292832</v>
      </c>
      <c r="E75" s="16" t="n">
        <v>-0.0352482069847661</v>
      </c>
      <c r="F75" s="16" t="n">
        <v>-0.0516568298564333</v>
      </c>
      <c r="G75" s="16" t="n">
        <v>-0.00716633020583441</v>
      </c>
      <c r="H75" s="16" t="n">
        <v>-0.0203870041464871</v>
      </c>
    </row>
    <row r="76" customFormat="false" ht="12" hidden="false" customHeight="false" outlineLevel="0" collapsed="false">
      <c r="A76" s="0" t="n">
        <f aca="false">A75+1</f>
        <v>2034</v>
      </c>
      <c r="B76" s="15"/>
      <c r="C76" s="37" t="n">
        <v>-0.0197720290629055</v>
      </c>
      <c r="D76" s="37" t="n">
        <v>-0.0353918960189126</v>
      </c>
      <c r="E76" s="16" t="n">
        <v>-0.0345458264840886</v>
      </c>
      <c r="F76" s="16" t="n">
        <v>-0.0521983980484141</v>
      </c>
      <c r="G76" s="16" t="n">
        <v>-0.00525913285479715</v>
      </c>
      <c r="H76" s="16" t="n">
        <v>-0.0192070127073764</v>
      </c>
    </row>
    <row r="77" customFormat="false" ht="12" hidden="false" customHeight="false" outlineLevel="0" collapsed="false">
      <c r="A77" s="0" t="n">
        <f aca="false">A76+1</f>
        <v>2035</v>
      </c>
      <c r="B77" s="15"/>
      <c r="C77" s="37" t="n">
        <v>-0.0181150845513351</v>
      </c>
      <c r="D77" s="37" t="n">
        <v>-0.0346789214741994</v>
      </c>
      <c r="E77" s="16" t="n">
        <v>-0.0334258454902035</v>
      </c>
      <c r="F77" s="16" t="n">
        <v>-0.0523619318281197</v>
      </c>
      <c r="G77" s="16" t="n">
        <v>-0.0035417840712153</v>
      </c>
      <c r="H77" s="16" t="n">
        <v>-0.0182066664363193</v>
      </c>
    </row>
    <row r="78" customFormat="false" ht="12" hidden="false" customHeight="false" outlineLevel="0" collapsed="false">
      <c r="A78" s="0" t="n">
        <f aca="false">A77+1</f>
        <v>2036</v>
      </c>
      <c r="B78" s="15"/>
      <c r="C78" s="37" t="n">
        <v>-0.0165379779749596</v>
      </c>
      <c r="D78" s="37" t="n">
        <v>-0.03407846173714</v>
      </c>
      <c r="E78" s="16" t="n">
        <v>-0.032063325189906</v>
      </c>
      <c r="F78" s="16" t="n">
        <v>-0.0522221045716853</v>
      </c>
      <c r="G78" s="16" t="n">
        <v>-0.00188583595423482</v>
      </c>
      <c r="H78" s="16" t="n">
        <v>-0.0173638742663802</v>
      </c>
    </row>
    <row r="79" customFormat="false" ht="12" hidden="false" customHeight="false" outlineLevel="0" collapsed="false">
      <c r="A79" s="0" t="n">
        <f aca="false">A78+1</f>
        <v>2037</v>
      </c>
      <c r="B79" s="15"/>
      <c r="C79" s="29" t="n">
        <v>-0.0155509752335555</v>
      </c>
      <c r="D79" s="29" t="n">
        <v>-0.034099803431488</v>
      </c>
      <c r="E79" s="16" t="n">
        <v>-0.0306064418243413</v>
      </c>
      <c r="F79" s="16" t="n">
        <v>-0.0521689157220568</v>
      </c>
      <c r="G79" s="16" t="n">
        <v>0.00017017956259122</v>
      </c>
      <c r="H79" s="16" t="n">
        <v>-0.01590415073763</v>
      </c>
    </row>
    <row r="80" customFormat="false" ht="12" hidden="false" customHeight="false" outlineLevel="0" collapsed="false">
      <c r="A80" s="0" t="n">
        <f aca="false">A79+1</f>
        <v>2038</v>
      </c>
      <c r="B80" s="15"/>
      <c r="C80" s="37" t="n">
        <v>-0.0145018192110957</v>
      </c>
      <c r="D80" s="37" t="n">
        <v>-0.03408777570155</v>
      </c>
      <c r="E80" s="16" t="n">
        <v>-0.0292541441802</v>
      </c>
      <c r="F80" s="16" t="n">
        <v>-0.0521679509577505</v>
      </c>
      <c r="G80" s="16" t="n">
        <v>0.00142985621154989</v>
      </c>
      <c r="H80" s="16" t="n">
        <v>-0.0153200107411763</v>
      </c>
    </row>
    <row r="81" customFormat="false" ht="12" hidden="false" customHeight="false" outlineLevel="0" collapsed="false">
      <c r="A81" s="0" t="n">
        <f aca="false">A80+1</f>
        <v>2039</v>
      </c>
      <c r="B81" s="22"/>
      <c r="C81" s="37" t="n">
        <v>-0.0134972399103032</v>
      </c>
      <c r="D81" s="37" t="n">
        <v>-0.0339682331787172</v>
      </c>
      <c r="E81" s="16" t="n">
        <v>-0.0277373383666853</v>
      </c>
      <c r="F81" s="16" t="n">
        <v>-0.0521665053479258</v>
      </c>
      <c r="G81" s="16" t="n">
        <v>0.00227289823088215</v>
      </c>
      <c r="H81" s="16" t="n">
        <v>-0.0152825999760684</v>
      </c>
    </row>
    <row r="82" customFormat="false" ht="12" hidden="false" customHeight="false" outlineLevel="0" collapsed="false">
      <c r="A82" s="0" t="n">
        <f aca="false">A81+1</f>
        <v>2040</v>
      </c>
      <c r="B82" s="29"/>
      <c r="C82" s="37" t="n">
        <v>-0.0132561175472251</v>
      </c>
      <c r="D82" s="37" t="n">
        <v>-0.0347109965182293</v>
      </c>
      <c r="E82" s="16" t="n">
        <v>-0.0276257733975593</v>
      </c>
      <c r="F82" s="16" t="n">
        <v>-0.0533668979244751</v>
      </c>
      <c r="G82" s="16" t="n">
        <v>0.00295901714450528</v>
      </c>
      <c r="H82" s="16" t="n">
        <v>-0.0154309710792054</v>
      </c>
    </row>
    <row r="83" customFormat="false" ht="12" hidden="false" customHeight="false" outlineLevel="0" collapsed="false">
      <c r="A83" s="36"/>
      <c r="B83" s="37"/>
      <c r="C83" s="37"/>
      <c r="D83" s="16"/>
      <c r="E83" s="16"/>
      <c r="F83" s="16"/>
      <c r="G83" s="16"/>
    </row>
    <row r="84" customFormat="false" ht="12" hidden="false" customHeight="false" outlineLevel="0" collapsed="false">
      <c r="A84" s="36"/>
      <c r="B84" s="37"/>
      <c r="C84" s="37"/>
      <c r="D84" s="16"/>
      <c r="E84" s="16"/>
      <c r="F84" s="16"/>
      <c r="G84" s="16"/>
    </row>
    <row r="85" customFormat="false" ht="12" hidden="false" customHeight="false" outlineLevel="0" collapsed="false">
      <c r="A85" s="36"/>
      <c r="B85" s="37"/>
      <c r="C85" s="37"/>
      <c r="D85" s="16"/>
      <c r="E85" s="16"/>
      <c r="F85" s="16"/>
      <c r="G85" s="16"/>
    </row>
    <row r="86" customFormat="false" ht="12" hidden="false" customHeight="false" outlineLevel="0" collapsed="false">
      <c r="A86" s="28"/>
      <c r="B86" s="29"/>
      <c r="C86" s="29"/>
      <c r="D86" s="16"/>
      <c r="E86" s="16"/>
      <c r="F86" s="16"/>
      <c r="G86" s="16"/>
    </row>
    <row r="87" customFormat="false" ht="12" hidden="false" customHeight="false" outlineLevel="0" collapsed="false">
      <c r="A87" s="36"/>
      <c r="B87" s="37"/>
      <c r="C87" s="37"/>
      <c r="D87" s="16"/>
      <c r="E87" s="16"/>
      <c r="F87" s="16"/>
      <c r="G87" s="16"/>
    </row>
    <row r="88" customFormat="false" ht="12" hidden="false" customHeight="false" outlineLevel="0" collapsed="false">
      <c r="A88" s="36"/>
      <c r="B88" s="37"/>
      <c r="C88" s="37"/>
      <c r="D88" s="16"/>
      <c r="E88" s="16"/>
      <c r="F88" s="16"/>
      <c r="G88" s="16"/>
    </row>
    <row r="89" customFormat="false" ht="12" hidden="false" customHeight="false" outlineLevel="0" collapsed="false">
      <c r="A89" s="36"/>
      <c r="B89" s="37"/>
      <c r="C89" s="37"/>
      <c r="D89" s="16"/>
      <c r="E89" s="16"/>
      <c r="F89" s="16"/>
      <c r="G89" s="16"/>
    </row>
    <row r="90" customFormat="false" ht="12" hidden="false" customHeight="false" outlineLevel="0" collapsed="false">
      <c r="A90" s="28"/>
      <c r="B90" s="29"/>
      <c r="C90" s="29"/>
      <c r="D90" s="16"/>
      <c r="E90" s="16"/>
      <c r="F90" s="16"/>
      <c r="G90" s="16"/>
    </row>
    <row r="91" customFormat="false" ht="12" hidden="false" customHeight="false" outlineLevel="0" collapsed="false">
      <c r="A91" s="36"/>
      <c r="B91" s="37"/>
      <c r="C91" s="37"/>
      <c r="D91" s="16"/>
      <c r="E91" s="16"/>
      <c r="F91" s="16"/>
      <c r="G91" s="16"/>
    </row>
    <row r="92" customFormat="false" ht="12" hidden="false" customHeight="false" outlineLevel="0" collapsed="false">
      <c r="A92" s="36"/>
      <c r="B92" s="37"/>
      <c r="C92" s="37"/>
      <c r="D92" s="16"/>
      <c r="E92" s="16"/>
      <c r="F92" s="16"/>
      <c r="G92" s="16"/>
    </row>
    <row r="93" customFormat="false" ht="12" hidden="false" customHeight="false" outlineLevel="0" collapsed="false">
      <c r="A93" s="36"/>
      <c r="B93" s="37"/>
      <c r="C93" s="37"/>
      <c r="D93" s="16"/>
      <c r="E93" s="16"/>
      <c r="F93" s="16"/>
      <c r="G93" s="16"/>
    </row>
    <row r="94" customFormat="false" ht="12" hidden="false" customHeight="false" outlineLevel="0" collapsed="false">
      <c r="A94" s="28"/>
      <c r="B94" s="29"/>
      <c r="C94" s="29"/>
      <c r="D94" s="16"/>
      <c r="E94" s="16"/>
      <c r="F94" s="16"/>
      <c r="G94" s="16"/>
    </row>
    <row r="95" customFormat="false" ht="12" hidden="false" customHeight="false" outlineLevel="0" collapsed="false">
      <c r="A95" s="36"/>
      <c r="B95" s="37"/>
      <c r="C95" s="37"/>
      <c r="D95" s="16"/>
      <c r="E95" s="16"/>
      <c r="F95" s="16"/>
      <c r="G95" s="16"/>
    </row>
    <row r="96" customFormat="false" ht="12" hidden="false" customHeight="false" outlineLevel="0" collapsed="false">
      <c r="A96" s="36"/>
      <c r="B96" s="37"/>
      <c r="C96" s="37"/>
      <c r="D96" s="16"/>
      <c r="E96" s="16"/>
      <c r="F96" s="16"/>
      <c r="G96" s="16"/>
    </row>
    <row r="97" customFormat="false" ht="12" hidden="false" customHeight="false" outlineLevel="0" collapsed="false">
      <c r="A97" s="36"/>
      <c r="B97" s="37"/>
      <c r="C97" s="37"/>
      <c r="D97" s="16"/>
      <c r="E97" s="16"/>
      <c r="F97" s="16"/>
      <c r="G97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2018-09-26T20:56:13Z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